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Balance Sheet-1" sheetId="1" r:id="rId1"/>
    <sheet name="Income Statement-2" sheetId="2" r:id="rId2"/>
    <sheet name="Equity QTD-3" sheetId="3" r:id="rId3"/>
    <sheet name="Equity YTD-4" sheetId="4" r:id="rId4"/>
    <sheet name="Earned Incurred QTD-5" sheetId="5" r:id="rId5"/>
    <sheet name="Earned Incurred YTD-6" sheetId="6" r:id="rId6"/>
    <sheet name="Premiums QTD-7" sheetId="7" r:id="rId7"/>
    <sheet name="Premiums YTD-8" sheetId="8" r:id="rId8"/>
    <sheet name="Losses Incurred QTD-9" sheetId="9" r:id="rId9"/>
    <sheet name="Losses Incurred YTD-10" sheetId="10" r:id="rId10"/>
    <sheet name="Loss Expenses QTD-11" sheetId="11" r:id="rId11"/>
    <sheet name="Loss Expenses YTD-12" sheetId="12" r:id="rId12"/>
  </sheets>
  <externalReferences>
    <externalReference r:id="rId15"/>
  </externalReferences>
  <definedNames>
    <definedName name="_xlnm.Print_Area" localSheetId="0">'Balance Sheet-1'!$A$1:$D$56</definedName>
    <definedName name="_xlnm.Print_Area" localSheetId="4">'Earned Incurred QTD-5'!$A$1:$D$56</definedName>
    <definedName name="_xlnm.Print_Area" localSheetId="5">'Earned Incurred YTD-6'!$A$1:$D$56</definedName>
    <definedName name="_xlnm.Print_Area" localSheetId="2">'Equity QTD-3'!$A$1:$F$58</definedName>
    <definedName name="_xlnm.Print_Area" localSheetId="3">'Equity YTD-4'!$A$1:$F$58</definedName>
    <definedName name="_xlnm.Print_Area" localSheetId="1">'Income Statement-2'!$A$1:$E$43</definedName>
    <definedName name="_xlnm.Print_Area" localSheetId="10">'Loss Expenses QTD-11'!$A$1:$F$30</definedName>
    <definedName name="_xlnm.Print_Area" localSheetId="11">'Loss Expenses YTD-12'!$A$1:$F$30</definedName>
    <definedName name="_xlnm.Print_Area" localSheetId="8">'Losses Incurred QTD-9'!$A$1:$F$37</definedName>
    <definedName name="_xlnm.Print_Area" localSheetId="9">'Losses Incurred YTD-10'!$A$1:$F$37</definedName>
    <definedName name="_xlnm.Print_Area" localSheetId="6">'Premiums QTD-7'!$A$1:$F$33</definedName>
    <definedName name="_xlnm.Print_Area" localSheetId="7">'Premiums YTD-8'!$A$1:$F$43</definedName>
  </definedNames>
  <calcPr fullCalcOnLoad="1"/>
</workbook>
</file>

<file path=xl/sharedStrings.xml><?xml version="1.0" encoding="utf-8"?>
<sst xmlns="http://schemas.openxmlformats.org/spreadsheetml/2006/main" count="489" uniqueCount="210">
  <si>
    <t>NEW JERSEY INSURANCE UNDERWRITING ASSOCIATION</t>
  </si>
  <si>
    <t>BALANCE SHEET</t>
  </si>
  <si>
    <t>AT JUNE 30, 2021</t>
  </si>
  <si>
    <t>LEDGER ASSETS</t>
  </si>
  <si>
    <t>NON- ADMITTED ASSETS</t>
  </si>
  <si>
    <t>NET ADMITTED ASSETS</t>
  </si>
  <si>
    <t>ASSETS</t>
  </si>
  <si>
    <t xml:space="preserve">     BONDS</t>
  </si>
  <si>
    <t xml:space="preserve">     STOCKS</t>
  </si>
  <si>
    <t xml:space="preserve">     CASH &amp; SHORT-TERM INVESTMENTS</t>
  </si>
  <si>
    <t xml:space="preserve">     PREPAID EXPENSES</t>
  </si>
  <si>
    <t xml:space="preserve">     ACCRUED INTEREST</t>
  </si>
  <si>
    <t xml:space="preserve">     FURNITURE &amp; EQUIPMENT</t>
  </si>
  <si>
    <t xml:space="preserve">     EDP - EQUIPMENT &amp; SOFTWARE</t>
  </si>
  <si>
    <t xml:space="preserve">     LEASEHOLD IMPROVEMENTS</t>
  </si>
  <si>
    <t xml:space="preserve">     PREMIUMS RECEIVABLE</t>
  </si>
  <si>
    <t xml:space="preserve">          TOTAL ASSETS</t>
  </si>
  <si>
    <t>LIABILITIES</t>
  </si>
  <si>
    <t xml:space="preserve">      POST RETIREMENT BENEFITS (other than pensions)</t>
  </si>
  <si>
    <t xml:space="preserve">      DEFINED BENEFIT PENSION PLAN</t>
  </si>
  <si>
    <t xml:space="preserve">      AMOUNTS HELD FOR OTHERS</t>
  </si>
  <si>
    <t xml:space="preserve">      ADVANCE PREMIUMS</t>
  </si>
  <si>
    <t xml:space="preserve">      RETURN PREMIUMS</t>
  </si>
  <si>
    <t xml:space="preserve">      OTHER PAYABLES</t>
  </si>
  <si>
    <t xml:space="preserve">      CLAIM CHECKS PAYABLE</t>
  </si>
  <si>
    <t xml:space="preserve">          TOTAL LIABILITIES</t>
  </si>
  <si>
    <t>RESERVES</t>
  </si>
  <si>
    <t xml:space="preserve">     UNEARNED PREMIUMS</t>
  </si>
  <si>
    <t xml:space="preserve">     LOSS - CASE BASIS</t>
  </si>
  <si>
    <t xml:space="preserve">     LOSS - I.B.N.R</t>
  </si>
  <si>
    <t xml:space="preserve">     LOSS EXPENSE- ALLOCATED</t>
  </si>
  <si>
    <t xml:space="preserve">     LOSS EXPENSE- UNALLOCATED</t>
  </si>
  <si>
    <t xml:space="preserve">     ASSOCIATION EXPENSES </t>
  </si>
  <si>
    <t xml:space="preserve">     TAXES &amp; FEES </t>
  </si>
  <si>
    <t xml:space="preserve">                            TOTAL RESERVES</t>
  </si>
  <si>
    <t>TOTAL LIABILITIES &amp; RESERVES</t>
  </si>
  <si>
    <t>EQUITY ACCOUNT</t>
  </si>
  <si>
    <t xml:space="preserve">     NET EQUITY AT JUNE 30, 2021</t>
  </si>
  <si>
    <t>TOTAL LIABILITIES PLUS EQUITY ACCOUNT</t>
  </si>
  <si>
    <t xml:space="preserve"> INCOME STATEMENT</t>
  </si>
  <si>
    <t>JUNE 30, 2021</t>
  </si>
  <si>
    <t>QUARTER-TO-DATE</t>
  </si>
  <si>
    <t>YEAR-TO-DATE</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</si>
  <si>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</si>
  <si>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</si>
  <si>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</si>
  <si>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</si>
  <si>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</si>
  <si>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</si>
  <si>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</si>
  <si>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TAXES &amp; FEES INCURRED</t>
  </si>
  <si>
    <t xml:space="preserve">         TOTAL DEDUCTIONS</t>
  </si>
  <si>
    <t xml:space="preserve"> UNDERWRITING LOSS</t>
  </si>
  <si>
    <t>INVESTMENT INCOME</t>
  </si>
  <si>
    <t xml:space="preserve">     NET INVESTMENT INCOME EARNED</t>
  </si>
  <si>
    <r>
      <t xml:space="preserve">     NET REALIZED CAPITAL GAIN</t>
    </r>
    <r>
      <rPr>
        <sz val="11"/>
        <color indexed="10"/>
        <rFont val="Century Schoolbook"/>
        <family val="1"/>
      </rPr>
      <t xml:space="preserve"> </t>
    </r>
  </si>
  <si>
    <t xml:space="preserve">         NET INVESTMENT GAIN</t>
  </si>
  <si>
    <t>OTHER INCOME</t>
  </si>
  <si>
    <t xml:space="preserve">       INSTALLMENT SERVICE FEE</t>
  </si>
  <si>
    <t xml:space="preserve">         TOTAL OTHER INCOME</t>
  </si>
  <si>
    <t xml:space="preserve"> NET LOSS</t>
  </si>
  <si>
    <t xml:space="preserve">     NET EQUITY - PRIOR</t>
  </si>
  <si>
    <t xml:space="preserve">     NET LOSS FOR PERIOD</t>
  </si>
  <si>
    <t xml:space="preserve">     CHANGE IN NONADMITTED ASSETS</t>
  </si>
  <si>
    <r>
      <t xml:space="preserve">     CHANGE IN NET UNREALIZED CAPITAL GAIN</t>
    </r>
    <r>
      <rPr>
        <sz val="11"/>
        <color indexed="10"/>
        <rFont val="Century Schoolbook"/>
        <family val="1"/>
      </rPr>
      <t xml:space="preserve"> (LOSS)</t>
    </r>
  </si>
  <si>
    <t xml:space="preserve">     PRIOR PERIODS FIXED INCOME SECURITIES ADJ.</t>
  </si>
  <si>
    <t xml:space="preserve"> </t>
  </si>
  <si>
    <t>CHANGE IN EQUITY</t>
  </si>
  <si>
    <t>NET EQUITY AT JUNE 30, 2021</t>
  </si>
  <si>
    <t xml:space="preserve"> EQUITY ACCOUNT</t>
  </si>
  <si>
    <t>QTD PERIOD ENDED  JUNE 30, 2021</t>
  </si>
  <si>
    <t>POLICY YEAR 2021</t>
  </si>
  <si>
    <t>POLICY YEAR 2020</t>
  </si>
  <si>
    <t>POLICY YEAR 2019</t>
  </si>
  <si>
    <t>POLICY YEAR 2018</t>
  </si>
  <si>
    <t>TOTAL</t>
  </si>
  <si>
    <t>INCOME RECEIVED</t>
  </si>
  <si>
    <t xml:space="preserve">      PREMIUMS WRITTEN</t>
  </si>
  <si>
    <t xml:space="preserve">       OTHER INCOME (includes installment service fees)</t>
  </si>
  <si>
    <t xml:space="preserve">      INVESTMENT INCOME RECEIVED</t>
  </si>
  <si>
    <t xml:space="preserve">      NET REALIZED CAPITAL GAIN</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</si>
  <si>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</si>
  <si>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</si>
  <si>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</si>
  <si>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</si>
  <si>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</si>
  <si>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</si>
  <si>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</si>
  <si>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BOARDS &amp; BUREAUS</t>
  </si>
  <si>
    <t xml:space="preserve">     COMMISSIONS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</si>
  <si>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</si>
  <si>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</si>
  <si>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</si>
  <si>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</si>
  <si>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</si>
  <si>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</si>
  <si>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</si>
  <si>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</si>
  <si>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 xml:space="preserve">     CHANGE IN NET UNREALIZED CAPITAL GAIN</t>
  </si>
  <si>
    <t>EQUITY IN ASSETS OF ASSOCIATION</t>
  </si>
  <si>
    <t>CURRENT RESERVES</t>
  </si>
  <si>
    <t xml:space="preserve">     UNPAID LOSSES</t>
  </si>
  <si>
    <t xml:space="preserve">     UNPAID LOSS EXPENSES</t>
  </si>
  <si>
    <t xml:space="preserve">     UNPAID ASSOCIATION EXPENSES</t>
  </si>
  <si>
    <t xml:space="preserve">     UNPAID TAXES &amp; FEES</t>
  </si>
  <si>
    <t>PRIOR RESERVES</t>
  </si>
  <si>
    <t xml:space="preserve">     UNPAID LOSSES EXPENSES</t>
  </si>
  <si>
    <t>NET CHANGE IN EQUITY</t>
  </si>
  <si>
    <t>YTD PERIOD ENDED  JUNE 30, 2021</t>
  </si>
  <si>
    <t xml:space="preserve">     CHANGE IN NET UNREALIZED CAPITAL LOSS</t>
  </si>
  <si>
    <t>UNDERWRITING STATEMENT</t>
  </si>
  <si>
    <t>EARNED/INCURRED BASIS</t>
  </si>
  <si>
    <t>QTD PERIOD ENDING JUNE 30, 2021</t>
  </si>
  <si>
    <t/>
  </si>
  <si>
    <t>06-30-21</t>
  </si>
  <si>
    <t>Premiums Written</t>
  </si>
  <si>
    <t>Current Unearned Reserve</t>
  </si>
  <si>
    <t>Prior Unearned Reserve</t>
  </si>
  <si>
    <t>Change in Unearned Premium Reserve</t>
  </si>
  <si>
    <t>Net Premium Earned</t>
  </si>
  <si>
    <t>Losses Paid</t>
  </si>
  <si>
    <t>Less Salvage &amp; Subrogation</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</si>
  <si>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</si>
  <si>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</si>
  <si>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</si>
  <si>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</si>
  <si>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</si>
  <si>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</si>
  <si>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</si>
  <si>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</si>
  <si>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</si>
  <si>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</si>
  <si>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</si>
  <si>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</si>
  <si>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</si>
  <si>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</si>
  <si>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</si>
  <si>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</si>
  <si>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 &amp; Fees</t>
  </si>
  <si>
    <t>Net Taxes &amp; Fees Incurred</t>
  </si>
  <si>
    <t>Commissions Expense Paid</t>
  </si>
  <si>
    <t>Board Bureaus &amp; Inspections Paid</t>
  </si>
  <si>
    <t>Other Operating Exp. Paid</t>
  </si>
  <si>
    <t>Total Underwriting Exp. Paid</t>
  </si>
  <si>
    <t>Change in Other Underwriting Exp. Reserve</t>
  </si>
  <si>
    <t>Other Underwriting Exp. Incurred</t>
  </si>
  <si>
    <t>Total Other Underwriting Exp. Incurred</t>
  </si>
  <si>
    <t>Total Loss &amp; Underwriting Exp. Incurred</t>
  </si>
  <si>
    <t>Underwriting Loss</t>
  </si>
  <si>
    <t>Net Investment Income Received</t>
  </si>
  <si>
    <t>Current Accrued Interest</t>
  </si>
  <si>
    <t>Prior Accrued Interest</t>
  </si>
  <si>
    <t>Change in Accrued Interest</t>
  </si>
  <si>
    <t>Net Investment Income Earned</t>
  </si>
  <si>
    <t>Net Realized Capital Gain</t>
  </si>
  <si>
    <t>Net Investment Gain</t>
  </si>
  <si>
    <t>Othe Income (includes installment service fees)</t>
  </si>
  <si>
    <t>Net Loss</t>
  </si>
  <si>
    <t>YTD PERIOD ENDING JUNE 30, 2021</t>
  </si>
  <si>
    <t>STATISTICAL REPORT ON PREMIUMS</t>
  </si>
  <si>
    <t>*SEE NOTE BELOW</t>
  </si>
  <si>
    <t>WRITTEN PREMIUMS</t>
  </si>
  <si>
    <t xml:space="preserve">     FIRE</t>
  </si>
  <si>
    <t xml:space="preserve">     ALLIED </t>
  </si>
  <si>
    <t xml:space="preserve">     CRIME</t>
  </si>
  <si>
    <t xml:space="preserve">            TOTAL</t>
  </si>
  <si>
    <t>CURRENT UNEARNED PREMIUM RESERVE              @ 06-30-21</t>
  </si>
  <si>
    <t xml:space="preserve">    ALLIED </t>
  </si>
  <si>
    <t xml:space="preserve">    CRIME</t>
  </si>
  <si>
    <t>PRIOR UNEARNED PREMIUM RESERVE                     @ 03-31-21</t>
  </si>
  <si>
    <t>EARNED PREMIUM</t>
  </si>
  <si>
    <t>*Note: The Terrorism Risk Insurance Program Reauthorization Act of 2007 requires insurers to report direct earned premium for commercial business written.                                                         This amount is shown on page 8.</t>
  </si>
  <si>
    <t>PRIOR UNEARNED PREMIUM RESERVE                     @ 12-31-20</t>
  </si>
  <si>
    <t>*Note: The Terrorism Risk Insurance Program Reauthorization Act of 2007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six quarters:</t>
  </si>
  <si>
    <t>1-4 Family Tenant-Occupied</t>
  </si>
  <si>
    <t>Commercial</t>
  </si>
  <si>
    <t>Total TRIA</t>
  </si>
  <si>
    <r>
      <t xml:space="preserve">       1Q20      </t>
    </r>
    <r>
      <rPr>
        <sz val="9"/>
        <rFont val="Century Schoolbook"/>
        <family val="1"/>
      </rPr>
      <t>$61,243</t>
    </r>
  </si>
  <si>
    <r>
      <t xml:space="preserve">       1Q21      </t>
    </r>
    <r>
      <rPr>
        <sz val="9"/>
        <rFont val="Century Schoolbook"/>
        <family val="1"/>
      </rPr>
      <t>$56,723</t>
    </r>
  </si>
  <si>
    <r>
      <t xml:space="preserve">       2Q20      </t>
    </r>
    <r>
      <rPr>
        <sz val="9"/>
        <rFont val="Century Schoolbook"/>
        <family val="1"/>
      </rPr>
      <t>$57,482</t>
    </r>
  </si>
  <si>
    <r>
      <t xml:space="preserve">       2Q21      </t>
    </r>
    <r>
      <rPr>
        <sz val="9"/>
        <rFont val="Century Schoolbook"/>
        <family val="1"/>
      </rPr>
      <t>$55,303</t>
    </r>
  </si>
  <si>
    <r>
      <t xml:space="preserve">       3Q20      </t>
    </r>
    <r>
      <rPr>
        <sz val="9"/>
        <rFont val="Century Schoolbook"/>
        <family val="1"/>
      </rPr>
      <t>$58,834</t>
    </r>
  </si>
  <si>
    <r>
      <t xml:space="preserve">       4Q20      </t>
    </r>
    <r>
      <rPr>
        <sz val="9"/>
        <rFont val="Century Schoolbook"/>
        <family val="1"/>
      </rPr>
      <t>$58,274</t>
    </r>
  </si>
  <si>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</si>
  <si>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 xml:space="preserve"> STATISTICAL REPORT ON LOSSES</t>
  </si>
  <si>
    <t>QTD PERIOD ENDED JUNE 30, 2021</t>
  </si>
  <si>
    <t xml:space="preserve">PAID LOSSES </t>
  </si>
  <si>
    <t>Net of Salvage &amp; Subrogation Received</t>
  </si>
  <si>
    <t xml:space="preserve">      FIRE</t>
  </si>
  <si>
    <t>CURRENT CASE BASIS RESERVES (06-30-21)</t>
  </si>
  <si>
    <t xml:space="preserve">       FIRE</t>
  </si>
  <si>
    <t xml:space="preserve">       ALLIED </t>
  </si>
  <si>
    <t xml:space="preserve">       CRIME</t>
  </si>
  <si>
    <t>CURRENT I.B.N.R. RESERVES (06-30-21)</t>
  </si>
  <si>
    <t>PRIOR LOSS RESERVES (03-31-21)</t>
  </si>
  <si>
    <t>(Including I.B.N.R. Reserves)</t>
  </si>
  <si>
    <t>INCURRED LOSSES</t>
  </si>
  <si>
    <t>YTD PERIOD ENDED JUNE 30, 2021</t>
  </si>
  <si>
    <t>PRIOR LOSS RESERVES (12-31-20)</t>
  </si>
  <si>
    <t>STATISTICAL REPORT ON LOSS EXPENSES</t>
  </si>
  <si>
    <t>(INCLUDES ALLOCATED AND UNALLOCATED LOSS EXPENSES)</t>
  </si>
  <si>
    <t>LOSS EXPENSES PAID                                      (ALAE AND ULAE)</t>
  </si>
  <si>
    <t>FIRE</t>
  </si>
  <si>
    <t xml:space="preserve">ALLIED </t>
  </si>
  <si>
    <t>CRIME</t>
  </si>
  <si>
    <t>CURRENT LOSS EXPENSE RESERVES               @ 06-30-21</t>
  </si>
  <si>
    <t>PRIOR LOSS  EXPENSE RESERVES                     @ 03-31-21</t>
  </si>
  <si>
    <t>ALLIED</t>
  </si>
  <si>
    <t>ALAE &amp; ULAE LOSS EXPENSES  INCURRED</t>
  </si>
  <si>
    <t>PRIOR LOSS  EXPENSE RESERVES                     @ 12-31-20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</si>
</sst>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Red]&quot;$&quot;#,##0"/>
    <numFmt numFmtId="166" formatCode="&quot;$&quot;#,##0.000_);\(&quot;$&quot;#,##0.000\)"/>
  </numFmts>
  <fonts count="69">
    <font>
      <sz val="11"/>
      <color theme="1"/>
      <name val="Calibri"/>
      <family val="2"/>
    </font>
    <font>
      <sz val="11"/>
      <color indexed="8"/>
      <name val="Calibri"/>
      <family val="2"/>
    </font>
    <font>
      <sz val="10"/>
      <name val="Arial"/>
      <family val="2"/>
    </font>
    <font>
      <b/>
      <sz val="18"/>
      <name val="Century Schoolbook"/>
      <family val="1"/>
    </font>
    <font>
      <b/>
      <sz val="15"/>
      <name val="Century Schoolbook"/>
      <family val="1"/>
    </font>
    <font>
      <b/>
      <sz val="14"/>
      <name val="Century Schoolbook"/>
      <family val="1"/>
    </font>
    <font>
      <b/>
      <sz val="12"/>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1"/>
      <name val="Century Schoolbook"/>
      <family val="1"/>
    </font>
    <font>
      <b/>
      <i/>
      <sz val="11"/>
      <name val="Century Schoolbook"/>
      <family val="1"/>
    </font>
    <font>
      <b/>
      <i/>
      <sz val="10"/>
      <name val="Century Schoolbook"/>
      <family val="1"/>
    </font>
    <font>
      <sz val="10"/>
      <name val="Century Schoolbook"/>
      <family val="1"/>
    </font>
    <font>
      <sz val="11"/>
      <color indexed="10"/>
      <name val="Century Schoolbook"/>
      <family val="1"/>
    </font>
    <font>
      <sz val="9"/>
      <name val="Century Schoolbook"/>
      <family val="1"/>
    </font>
    <font>
      <b/>
      <sz val="20"/>
      <name val="Century Schoolbook"/>
      <family val="1"/>
    </font>
    <font>
      <sz val="16"/>
      <name val="Century Schoolbook"/>
      <family val="1"/>
    </font>
    <font>
      <sz val="12"/>
      <name val="Century Schoolbook"/>
      <family val="1"/>
    </font>
    <font>
      <sz val="13"/>
      <name val="Century Schoolbook"/>
      <family val="1"/>
    </font>
    <font>
      <b/>
      <sz val="10"/>
      <color indexed="8"/>
      <name val="Century Schoolbook"/>
      <family val="1"/>
    </font>
    <font>
      <i/>
      <sz val="9"/>
      <name val="Century Schoolbook"/>
      <family val="1"/>
    </font>
    <font>
      <sz val="18"/>
      <name val="Century Schoolbook"/>
      <family val="1"/>
    </font>
    <font>
      <u val="single"/>
      <sz val="11"/>
      <name val="Century Schoolbook"/>
      <family val="1"/>
    </font>
    <font>
      <sz val="20"/>
      <name val="Century Schoolbook"/>
      <family val="1"/>
    </font>
    <font>
      <sz val="15"/>
      <name val="Century Schoolbook"/>
      <family val="1"/>
    </font>
    <font>
      <b/>
      <sz val="11"/>
      <color indexed="9"/>
      <name val="Century Schoolbook"/>
      <family val="1"/>
    </font>
    <font>
      <sz val="11"/>
      <color indexed="9"/>
      <name val="Century Schoolbook"/>
      <family val="1"/>
    </font>
    <font>
      <b/>
      <u val="single"/>
      <sz val="9"/>
      <name val="Century Schoolbook"/>
      <family val="1"/>
    </font>
    <font>
      <b/>
      <sz val="9"/>
      <name val="Century Schoolbook"/>
      <family val="1"/>
    </font>
    <font>
      <sz val="22"/>
      <name val="Century Schoolbook"/>
      <family val="1"/>
    </font>
    <font>
      <b/>
      <sz val="16"/>
      <name val="Century Schoolbook"/>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54"/>
      <color indexed="10"/>
      <name val="Calibri"/>
      <family val="2"/>
    </font>
    <font>
      <i/>
      <sz val="10"/>
      <color indexed="8"/>
      <name val="Century Schoolbook"/>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54"/>
      <color rgb="FFE0322D"/>
      <name val="Calibri"/>
      <family val="2"/>
    </font>
    <font>
      <i/>
      <sz val="10"/>
      <color theme="1"/>
      <name val="Century Schoolbook"/>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right/>
      <top/>
      <bottom style="thin"/>
    </border>
    <border>
      <left/>
      <right/>
      <top style="thin"/>
      <bottom style="thin"/>
    </border>
    <border>
      <left/>
      <right/>
      <top style="thin"/>
      <bottom style="double"/>
    </border>
    <border>
      <left/>
      <right style="thin"/>
      <top style="thin"/>
      <bottom/>
    </border>
    <border>
      <left/>
      <right style="thin"/>
      <top/>
      <bottom/>
    </border>
    <border>
      <left/>
      <right style="thin"/>
      <top/>
      <bottom style="thin"/>
    </border>
    <border>
      <left/>
      <right style="thin"/>
      <top/>
      <bottom style="medium"/>
    </border>
    <border>
      <left/>
      <right style="thin"/>
      <top style="medium"/>
      <bottom/>
    </border>
    <border>
      <left style="thin"/>
      <right/>
      <top/>
      <bottom/>
    </border>
    <border>
      <left style="thin"/>
      <right/>
      <top/>
      <bottom style="thin"/>
    </border>
    <border>
      <left/>
      <right style="thin"/>
      <top style="thin"/>
      <bottom style="double"/>
    </border>
    <border>
      <left style="thin"/>
      <right/>
      <top style="thin"/>
      <bottom/>
    </border>
    <border>
      <left/>
      <right/>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01">
    <xf numFmtId="0" fontId="0" fillId="0" borderId="0" xfId="0" applyFont="1" applyAlignment="1">
      <alignment/>
    </xf>
    <xf numFmtId="0" fontId="4" fillId="0" borderId="0" xfId="59" applyFont="1">
      <alignment/>
      <protection/>
    </xf>
    <xf numFmtId="0" fontId="7" fillId="0" borderId="0" xfId="59" applyFont="1">
      <alignment/>
      <protection/>
    </xf>
    <xf numFmtId="0" fontId="67" fillId="0" borderId="0" xfId="59" applyFont="1" applyAlignment="1">
      <alignment horizontal="center"/>
      <protection/>
    </xf>
    <xf numFmtId="7" fontId="7" fillId="0" borderId="0" xfId="59" applyNumberFormat="1" applyFont="1" applyAlignment="1" quotePrefix="1">
      <alignment horizontal="center"/>
      <protection/>
    </xf>
    <xf numFmtId="7" fontId="8" fillId="0" borderId="0" xfId="59" applyNumberFormat="1" applyFont="1">
      <alignment/>
      <protection/>
    </xf>
    <xf numFmtId="5" fontId="9" fillId="33" borderId="0" xfId="44" applyNumberFormat="1" applyFont="1" applyFill="1" applyBorder="1" applyAlignment="1">
      <alignment horizontal="center" wrapText="1"/>
    </xf>
    <xf numFmtId="0" fontId="8" fillId="0" borderId="0" xfId="59" applyFont="1">
      <alignment/>
      <protection/>
    </xf>
    <xf numFmtId="7" fontId="10" fillId="0" borderId="0" xfId="59" applyNumberFormat="1" applyFont="1" applyAlignment="1">
      <alignment horizontal="left" wrapText="1"/>
      <protection/>
    </xf>
    <xf numFmtId="5" fontId="8" fillId="0" borderId="10" xfId="44" applyNumberFormat="1" applyFont="1" applyFill="1" applyBorder="1" applyAlignment="1">
      <alignment horizontal="right"/>
    </xf>
    <xf numFmtId="7" fontId="8" fillId="0" borderId="0" xfId="48" applyNumberFormat="1" applyFont="1" applyFill="1" applyBorder="1" applyAlignment="1">
      <alignment horizontal="left"/>
    </xf>
    <xf numFmtId="5" fontId="8" fillId="0" borderId="11" xfId="45" applyNumberFormat="1" applyFont="1" applyFill="1" applyBorder="1" applyAlignment="1">
      <alignment horizontal="right"/>
    </xf>
    <xf numFmtId="43" fontId="11" fillId="0" borderId="11" xfId="44" applyFont="1" applyFill="1" applyBorder="1" applyAlignment="1">
      <alignment horizontal="right"/>
    </xf>
    <xf numFmtId="164" fontId="8" fillId="0" borderId="11" xfId="45" applyNumberFormat="1" applyFont="1" applyFill="1" applyBorder="1" applyAlignment="1">
      <alignment horizontal="right"/>
    </xf>
    <xf numFmtId="43" fontId="11" fillId="0" borderId="11" xfId="45" applyFont="1" applyFill="1" applyBorder="1" applyAlignment="1">
      <alignment horizontal="right"/>
    </xf>
    <xf numFmtId="164" fontId="8" fillId="0" borderId="11" xfId="44" applyNumberFormat="1" applyFont="1" applyFill="1" applyBorder="1" applyAlignment="1">
      <alignment horizontal="right"/>
    </xf>
    <xf numFmtId="7" fontId="11" fillId="0" borderId="0" xfId="48" applyNumberFormat="1" applyFont="1" applyFill="1" applyBorder="1" applyAlignment="1">
      <alignment horizontal="center" wrapText="1"/>
    </xf>
    <xf numFmtId="5" fontId="11" fillId="0" borderId="12" xfId="44" applyNumberFormat="1" applyFont="1" applyFill="1" applyBorder="1" applyAlignment="1">
      <alignment horizontal="right"/>
    </xf>
    <xf numFmtId="5" fontId="11" fillId="0" borderId="0" xfId="44" applyNumberFormat="1" applyFont="1" applyFill="1" applyBorder="1" applyAlignment="1">
      <alignment horizontal="right"/>
    </xf>
    <xf numFmtId="43" fontId="8" fillId="0" borderId="0" xfId="44" applyFont="1" applyFill="1" applyBorder="1" applyAlignment="1">
      <alignment horizontal="right"/>
    </xf>
    <xf numFmtId="7" fontId="10" fillId="0" borderId="0" xfId="48" applyNumberFormat="1" applyFont="1" applyFill="1" applyBorder="1" applyAlignment="1">
      <alignment horizontal="left" wrapText="1"/>
    </xf>
    <xf numFmtId="5" fontId="8" fillId="0" borderId="0" xfId="44" applyNumberFormat="1" applyFont="1" applyFill="1" applyBorder="1" applyAlignment="1">
      <alignment horizontal="right"/>
    </xf>
    <xf numFmtId="41" fontId="8" fillId="0" borderId="0" xfId="44" applyNumberFormat="1" applyFont="1" applyFill="1" applyBorder="1" applyAlignment="1">
      <alignment horizontal="right"/>
    </xf>
    <xf numFmtId="41" fontId="8" fillId="0" borderId="13" xfId="44" applyNumberFormat="1" applyFont="1" applyFill="1" applyBorder="1" applyAlignment="1">
      <alignment horizontal="right"/>
    </xf>
    <xf numFmtId="5" fontId="8" fillId="0" borderId="0" xfId="44" applyNumberFormat="1" applyFont="1" applyBorder="1" applyAlignment="1">
      <alignment horizontal="right"/>
    </xf>
    <xf numFmtId="164" fontId="11" fillId="0" borderId="0" xfId="44" applyNumberFormat="1" applyFont="1" applyFill="1" applyBorder="1" applyAlignment="1">
      <alignment horizontal="right"/>
    </xf>
    <xf numFmtId="7" fontId="8" fillId="0" borderId="0" xfId="48" applyNumberFormat="1" applyFont="1" applyFill="1" applyBorder="1" applyAlignment="1">
      <alignment horizontal="right" wrapText="1"/>
    </xf>
    <xf numFmtId="7" fontId="11" fillId="0" borderId="0" xfId="48" applyNumberFormat="1" applyFont="1" applyFill="1" applyBorder="1" applyAlignment="1">
      <alignment horizontal="left"/>
    </xf>
    <xf numFmtId="5" fontId="11" fillId="0" borderId="13" xfId="44" applyNumberFormat="1" applyFont="1" applyFill="1" applyBorder="1" applyAlignment="1">
      <alignment horizontal="right"/>
    </xf>
    <xf numFmtId="164" fontId="11" fillId="0" borderId="14" xfId="44" applyNumberFormat="1" applyFont="1" applyFill="1" applyBorder="1" applyAlignment="1">
      <alignment horizontal="right"/>
    </xf>
    <xf numFmtId="38" fontId="11" fillId="0" borderId="0" xfId="44" applyNumberFormat="1" applyFont="1" applyFill="1" applyBorder="1" applyAlignment="1">
      <alignment horizontal="right"/>
    </xf>
    <xf numFmtId="164" fontId="8" fillId="0" borderId="0" xfId="42" applyNumberFormat="1" applyFont="1" applyAlignment="1">
      <alignment/>
    </xf>
    <xf numFmtId="43" fontId="8" fillId="0" borderId="0" xfId="59" applyNumberFormat="1" applyFont="1">
      <alignment/>
      <protection/>
    </xf>
    <xf numFmtId="165" fontId="11" fillId="0" borderId="15" xfId="49" applyNumberFormat="1" applyFont="1" applyFill="1" applyBorder="1" applyAlignment="1">
      <alignment horizontal="right"/>
    </xf>
    <xf numFmtId="42" fontId="8" fillId="0" borderId="0" xfId="48" applyFont="1" applyFill="1" applyAlignment="1">
      <alignment horizontal="right" wrapText="1"/>
    </xf>
    <xf numFmtId="5" fontId="8" fillId="0" borderId="0" xfId="44" applyNumberFormat="1" applyFont="1" applyFill="1" applyAlignment="1">
      <alignment horizontal="right"/>
    </xf>
    <xf numFmtId="5" fontId="8" fillId="0" borderId="0" xfId="44" applyNumberFormat="1" applyFont="1" applyAlignment="1">
      <alignment horizontal="right"/>
    </xf>
    <xf numFmtId="0" fontId="12" fillId="0" borderId="0" xfId="59" applyFont="1">
      <alignment/>
      <protection/>
    </xf>
    <xf numFmtId="5" fontId="12" fillId="0" borderId="0" xfId="44" applyNumberFormat="1" applyFont="1" applyAlignment="1">
      <alignment horizontal="right"/>
    </xf>
    <xf numFmtId="0" fontId="12" fillId="0" borderId="0" xfId="59" applyFont="1" applyAlignment="1" quotePrefix="1">
      <alignment horizontal="right"/>
      <protection/>
    </xf>
    <xf numFmtId="0" fontId="13" fillId="0" borderId="0" xfId="59" applyFont="1">
      <alignment/>
      <protection/>
    </xf>
    <xf numFmtId="5" fontId="13" fillId="0" borderId="0" xfId="44" applyNumberFormat="1" applyFont="1" applyAlignment="1">
      <alignment horizontal="right"/>
    </xf>
    <xf numFmtId="0" fontId="11" fillId="0" borderId="0" xfId="59" applyFont="1">
      <alignment/>
      <protection/>
    </xf>
    <xf numFmtId="0" fontId="5" fillId="0" borderId="0" xfId="59" applyFont="1">
      <alignment/>
      <protection/>
    </xf>
    <xf numFmtId="0" fontId="14" fillId="0" borderId="0" xfId="59" applyFont="1">
      <alignment/>
      <protection/>
    </xf>
    <xf numFmtId="7" fontId="6" fillId="0" borderId="0" xfId="59" applyNumberFormat="1" applyFont="1" applyAlignment="1">
      <alignment horizontal="centerContinuous"/>
      <protection/>
    </xf>
    <xf numFmtId="7" fontId="14" fillId="0" borderId="0" xfId="44" applyNumberFormat="1" applyFont="1" applyBorder="1" applyAlignment="1">
      <alignment horizontal="centerContinuous"/>
    </xf>
    <xf numFmtId="7" fontId="11" fillId="33" borderId="13" xfId="44" applyNumberFormat="1" applyFont="1" applyFill="1" applyBorder="1" applyAlignment="1">
      <alignment horizontal="centerContinuous"/>
    </xf>
    <xf numFmtId="7" fontId="11" fillId="33" borderId="0" xfId="44" applyNumberFormat="1" applyFont="1" applyFill="1" applyBorder="1" applyAlignment="1">
      <alignment horizontal="centerContinuous"/>
    </xf>
    <xf numFmtId="7" fontId="10" fillId="0" borderId="0" xfId="44" applyNumberFormat="1" applyFont="1" applyBorder="1" applyAlignment="1">
      <alignment/>
    </xf>
    <xf numFmtId="7" fontId="10" fillId="0" borderId="16" xfId="44" applyNumberFormat="1" applyFont="1" applyBorder="1" applyAlignment="1">
      <alignment/>
    </xf>
    <xf numFmtId="7" fontId="10" fillId="0" borderId="0" xfId="59" applyNumberFormat="1" applyFont="1">
      <alignment/>
      <protection/>
    </xf>
    <xf numFmtId="7" fontId="10" fillId="0" borderId="17" xfId="44" applyNumberFormat="1" applyFont="1" applyBorder="1" applyAlignment="1">
      <alignment/>
    </xf>
    <xf numFmtId="7" fontId="8" fillId="0" borderId="0" xfId="44" applyNumberFormat="1" applyFont="1" applyBorder="1" applyAlignment="1">
      <alignment/>
    </xf>
    <xf numFmtId="5" fontId="11" fillId="0" borderId="17" xfId="44" applyNumberFormat="1" applyFont="1" applyBorder="1" applyAlignment="1">
      <alignment/>
    </xf>
    <xf numFmtId="7" fontId="8" fillId="0" borderId="17" xfId="44" applyNumberFormat="1" applyFont="1" applyBorder="1" applyAlignment="1">
      <alignment/>
    </xf>
    <xf numFmtId="164" fontId="8" fillId="0" borderId="0" xfId="44" applyNumberFormat="1" applyFont="1" applyBorder="1" applyAlignment="1">
      <alignment/>
    </xf>
    <xf numFmtId="7" fontId="11" fillId="0" borderId="17" xfId="44" applyNumberFormat="1" applyFont="1" applyBorder="1" applyAlignment="1">
      <alignment/>
    </xf>
    <xf numFmtId="164" fontId="8" fillId="0" borderId="13" xfId="44" applyNumberFormat="1" applyFont="1" applyBorder="1" applyAlignment="1">
      <alignment/>
    </xf>
    <xf numFmtId="7" fontId="11" fillId="0" borderId="0" xfId="44" applyNumberFormat="1" applyFont="1" applyBorder="1" applyAlignment="1">
      <alignment/>
    </xf>
    <xf numFmtId="164" fontId="8" fillId="0" borderId="18" xfId="44" applyNumberFormat="1" applyFont="1" applyBorder="1" applyAlignment="1">
      <alignment/>
    </xf>
    <xf numFmtId="164" fontId="8" fillId="0" borderId="17" xfId="44" applyNumberFormat="1" applyFont="1" applyBorder="1" applyAlignment="1">
      <alignment/>
    </xf>
    <xf numFmtId="38" fontId="8" fillId="0" borderId="17" xfId="44" applyNumberFormat="1" applyFont="1" applyBorder="1" applyAlignment="1">
      <alignment/>
    </xf>
    <xf numFmtId="43" fontId="11" fillId="0" borderId="17" xfId="44" applyFont="1" applyBorder="1" applyAlignment="1">
      <alignment/>
    </xf>
    <xf numFmtId="38" fontId="8" fillId="0" borderId="13" xfId="44" applyNumberFormat="1" applyFont="1" applyBorder="1" applyAlignment="1">
      <alignment/>
    </xf>
    <xf numFmtId="38" fontId="8" fillId="0" borderId="19" xfId="44" applyNumberFormat="1" applyFont="1" applyBorder="1" applyAlignment="1">
      <alignment/>
    </xf>
    <xf numFmtId="43" fontId="11" fillId="0" borderId="20" xfId="44" applyFont="1" applyBorder="1" applyAlignment="1">
      <alignment/>
    </xf>
    <xf numFmtId="38" fontId="8" fillId="0" borderId="0" xfId="44" applyNumberFormat="1" applyFont="1" applyBorder="1" applyAlignment="1">
      <alignment/>
    </xf>
    <xf numFmtId="7" fontId="8" fillId="0" borderId="0" xfId="0" applyNumberFormat="1" applyFont="1" applyAlignment="1">
      <alignment/>
    </xf>
    <xf numFmtId="38" fontId="8" fillId="0" borderId="21" xfId="44" applyNumberFormat="1" applyFont="1" applyBorder="1" applyAlignment="1">
      <alignment/>
    </xf>
    <xf numFmtId="38" fontId="8" fillId="0" borderId="22" xfId="44" applyNumberFormat="1" applyFont="1" applyBorder="1" applyAlignment="1">
      <alignment/>
    </xf>
    <xf numFmtId="43" fontId="8" fillId="0" borderId="0" xfId="44" applyFont="1" applyBorder="1" applyAlignment="1">
      <alignment/>
    </xf>
    <xf numFmtId="43" fontId="8" fillId="0" borderId="21" xfId="44" applyFont="1" applyBorder="1" applyAlignment="1">
      <alignment/>
    </xf>
    <xf numFmtId="7" fontId="11" fillId="0" borderId="0" xfId="59" applyNumberFormat="1" applyFont="1">
      <alignment/>
      <protection/>
    </xf>
    <xf numFmtId="7" fontId="8" fillId="0" borderId="18" xfId="44" applyNumberFormat="1" applyFont="1" applyBorder="1" applyAlignment="1">
      <alignment/>
    </xf>
    <xf numFmtId="0" fontId="16" fillId="0" borderId="0" xfId="59" applyFont="1">
      <alignment/>
      <protection/>
    </xf>
    <xf numFmtId="6" fontId="11" fillId="0" borderId="23" xfId="44" applyNumberFormat="1" applyFont="1" applyBorder="1" applyAlignment="1">
      <alignment/>
    </xf>
    <xf numFmtId="0" fontId="68" fillId="0" borderId="0" xfId="0" applyFont="1" applyAlignment="1">
      <alignment/>
    </xf>
    <xf numFmtId="0" fontId="18" fillId="0" borderId="0" xfId="59" applyFont="1">
      <alignment/>
      <protection/>
    </xf>
    <xf numFmtId="43" fontId="5" fillId="0" borderId="0" xfId="59" applyNumberFormat="1" applyFont="1" applyAlignment="1">
      <alignment horizontal="center"/>
      <protection/>
    </xf>
    <xf numFmtId="0" fontId="19" fillId="0" borderId="0" xfId="59" applyFont="1">
      <alignment/>
      <protection/>
    </xf>
    <xf numFmtId="43" fontId="5" fillId="0" borderId="0" xfId="59" applyNumberFormat="1" applyFont="1" applyAlignment="1">
      <alignment horizontal="centerContinuous"/>
      <protection/>
    </xf>
    <xf numFmtId="0" fontId="5" fillId="0" borderId="0" xfId="59" applyFont="1" applyAlignment="1">
      <alignment horizontal="centerContinuous"/>
      <protection/>
    </xf>
    <xf numFmtId="43" fontId="5" fillId="0" borderId="0" xfId="44" applyFont="1" applyFill="1" applyBorder="1" applyAlignment="1">
      <alignment horizontal="centerContinuous"/>
    </xf>
    <xf numFmtId="43" fontId="20" fillId="0" borderId="0" xfId="44" applyFont="1" applyBorder="1" applyAlignment="1">
      <alignment horizontal="centerContinuous"/>
    </xf>
    <xf numFmtId="43" fontId="20" fillId="0" borderId="0" xfId="44" applyFont="1" applyFill="1" applyBorder="1" applyAlignment="1">
      <alignment horizontal="centerContinuous"/>
    </xf>
    <xf numFmtId="0" fontId="20" fillId="0" borderId="0" xfId="59" applyFont="1">
      <alignment/>
      <protection/>
    </xf>
    <xf numFmtId="43" fontId="11" fillId="0" borderId="0" xfId="59" applyNumberFormat="1" applyFont="1" applyAlignment="1">
      <alignment horizontal="left" wrapText="1"/>
      <protection/>
    </xf>
    <xf numFmtId="43" fontId="21" fillId="33" borderId="0" xfId="44" applyFont="1" applyFill="1" applyBorder="1" applyAlignment="1">
      <alignment horizontal="center" wrapText="1"/>
    </xf>
    <xf numFmtId="0" fontId="11" fillId="0" borderId="0" xfId="59" applyFont="1" applyAlignment="1">
      <alignment horizontal="left" wrapText="1"/>
      <protection/>
    </xf>
    <xf numFmtId="43" fontId="10" fillId="0" borderId="0" xfId="59" applyNumberFormat="1" applyFont="1" applyAlignment="1">
      <alignment horizontal="left" wrapText="1"/>
      <protection/>
    </xf>
    <xf numFmtId="0" fontId="10" fillId="0" borderId="0" xfId="59" applyFont="1" applyAlignment="1">
      <alignment horizontal="left" wrapText="1"/>
      <protection/>
    </xf>
    <xf numFmtId="43" fontId="10" fillId="0" borderId="0" xfId="44" applyFont="1" applyFill="1" applyBorder="1" applyAlignment="1">
      <alignment horizontal="left" wrapText="1"/>
    </xf>
    <xf numFmtId="0" fontId="8" fillId="0" borderId="0" xfId="59" applyFont="1" applyAlignment="1">
      <alignment horizontal="left" wrapText="1"/>
      <protection/>
    </xf>
    <xf numFmtId="6" fontId="8" fillId="0" borderId="0" xfId="49" applyNumberFormat="1" applyFont="1" applyFill="1" applyBorder="1" applyAlignment="1">
      <alignment/>
    </xf>
    <xf numFmtId="43" fontId="11" fillId="0" borderId="0" xfId="44" applyFont="1" applyFill="1" applyBorder="1" applyAlignment="1">
      <alignment/>
    </xf>
    <xf numFmtId="0" fontId="8" fillId="0" borderId="0" xfId="0" applyFont="1" applyAlignment="1">
      <alignment/>
    </xf>
    <xf numFmtId="164" fontId="8" fillId="0" borderId="0" xfId="44" applyNumberFormat="1" applyFont="1" applyFill="1" applyBorder="1" applyAlignment="1">
      <alignment/>
    </xf>
    <xf numFmtId="38" fontId="8" fillId="0" borderId="14" xfId="44" applyNumberFormat="1" applyFont="1" applyFill="1" applyBorder="1" applyAlignment="1">
      <alignment/>
    </xf>
    <xf numFmtId="43" fontId="11" fillId="0" borderId="14" xfId="44" applyFont="1" applyFill="1" applyBorder="1" applyAlignment="1">
      <alignment/>
    </xf>
    <xf numFmtId="164" fontId="11" fillId="0" borderId="15" xfId="44" applyNumberFormat="1" applyFont="1" applyFill="1" applyBorder="1" applyAlignment="1">
      <alignment/>
    </xf>
    <xf numFmtId="43" fontId="8" fillId="0" borderId="0" xfId="44" applyFont="1" applyFill="1" applyBorder="1" applyAlignment="1">
      <alignment/>
    </xf>
    <xf numFmtId="43" fontId="8" fillId="0" borderId="0" xfId="44" applyFont="1" applyFill="1" applyBorder="1" applyAlignment="1">
      <alignment/>
    </xf>
    <xf numFmtId="43" fontId="10" fillId="0" borderId="0" xfId="44" applyFont="1" applyFill="1" applyBorder="1" applyAlignment="1">
      <alignment wrapText="1"/>
    </xf>
    <xf numFmtId="38" fontId="8" fillId="0" borderId="0" xfId="44" applyNumberFormat="1" applyFont="1" applyFill="1" applyBorder="1" applyAlignment="1">
      <alignment/>
    </xf>
    <xf numFmtId="43" fontId="8" fillId="0" borderId="0" xfId="59" applyNumberFormat="1" applyFont="1" applyAlignment="1">
      <alignment horizontal="left"/>
      <protection/>
    </xf>
    <xf numFmtId="43" fontId="11" fillId="0" borderId="0" xfId="59" applyNumberFormat="1" applyFont="1">
      <alignment/>
      <protection/>
    </xf>
    <xf numFmtId="38" fontId="11" fillId="0" borderId="14" xfId="44" applyNumberFormat="1" applyFont="1" applyFill="1" applyBorder="1" applyAlignment="1">
      <alignment/>
    </xf>
    <xf numFmtId="38" fontId="11" fillId="0" borderId="15" xfId="44" applyNumberFormat="1" applyFont="1" applyFill="1" applyBorder="1" applyAlignment="1">
      <alignment/>
    </xf>
    <xf numFmtId="164" fontId="8" fillId="0" borderId="0" xfId="59" applyNumberFormat="1" applyFont="1">
      <alignment/>
      <protection/>
    </xf>
    <xf numFmtId="43" fontId="10" fillId="0" borderId="0" xfId="59" applyNumberFormat="1" applyFont="1">
      <alignment/>
      <protection/>
    </xf>
    <xf numFmtId="43" fontId="10" fillId="0" borderId="0" xfId="44" applyFont="1" applyFill="1" applyBorder="1" applyAlignment="1">
      <alignment/>
    </xf>
    <xf numFmtId="5" fontId="8" fillId="0" borderId="0" xfId="59" applyNumberFormat="1" applyFont="1">
      <alignment/>
      <protection/>
    </xf>
    <xf numFmtId="43" fontId="8" fillId="0" borderId="0" xfId="59" applyNumberFormat="1" applyFont="1" applyAlignment="1">
      <alignment horizontal="left" wrapText="1"/>
      <protection/>
    </xf>
    <xf numFmtId="6" fontId="11" fillId="0" borderId="15" xfId="44" applyNumberFormat="1" applyFont="1" applyFill="1" applyBorder="1" applyAlignment="1">
      <alignment/>
    </xf>
    <xf numFmtId="43" fontId="14" fillId="0" borderId="0" xfId="44" applyFont="1" applyFill="1" applyBorder="1" applyAlignment="1">
      <alignment/>
    </xf>
    <xf numFmtId="43" fontId="14" fillId="0" borderId="0" xfId="44" applyFont="1" applyFill="1" applyBorder="1" applyAlignment="1">
      <alignment horizontal="right"/>
    </xf>
    <xf numFmtId="0" fontId="5" fillId="0" borderId="0" xfId="59" applyFont="1" applyAlignment="1">
      <alignment horizontal="center"/>
      <protection/>
    </xf>
    <xf numFmtId="43" fontId="5" fillId="0" borderId="0" xfId="44" applyFont="1" applyFill="1" applyBorder="1" applyAlignment="1">
      <alignment horizontal="center"/>
    </xf>
    <xf numFmtId="43" fontId="20" fillId="0" borderId="0" xfId="44" applyFont="1" applyBorder="1" applyAlignment="1">
      <alignment horizontal="center"/>
    </xf>
    <xf numFmtId="43" fontId="20" fillId="0" borderId="0" xfId="44" applyFont="1" applyFill="1" applyBorder="1" applyAlignment="1">
      <alignment horizontal="center"/>
    </xf>
    <xf numFmtId="43" fontId="12" fillId="0" borderId="14" xfId="44" applyFont="1" applyFill="1" applyBorder="1" applyAlignment="1">
      <alignment/>
    </xf>
    <xf numFmtId="0" fontId="22" fillId="0" borderId="0" xfId="59" applyFont="1">
      <alignment/>
      <protection/>
    </xf>
    <xf numFmtId="43" fontId="23" fillId="0" borderId="0" xfId="44" applyFont="1" applyBorder="1" applyAlignment="1">
      <alignment/>
    </xf>
    <xf numFmtId="0" fontId="23" fillId="0" borderId="0" xfId="59" applyFont="1">
      <alignment/>
      <protection/>
    </xf>
    <xf numFmtId="43" fontId="19" fillId="0" borderId="0" xfId="44" applyFont="1" applyBorder="1" applyAlignment="1">
      <alignment/>
    </xf>
    <xf numFmtId="43" fontId="5" fillId="0" borderId="21" xfId="59" applyNumberFormat="1" applyFont="1" applyBorder="1" applyAlignment="1">
      <alignment horizontal="centerContinuous"/>
      <protection/>
    </xf>
    <xf numFmtId="43" fontId="8" fillId="0" borderId="0" xfId="44" applyFont="1" applyBorder="1" applyAlignment="1">
      <alignment horizontal="centerContinuous"/>
    </xf>
    <xf numFmtId="43" fontId="8" fillId="0" borderId="17" xfId="44" applyFont="1" applyBorder="1" applyAlignment="1">
      <alignment horizontal="centerContinuous"/>
    </xf>
    <xf numFmtId="43" fontId="8" fillId="0" borderId="21" xfId="59" applyNumberFormat="1" applyFont="1" applyBorder="1" applyAlignment="1" quotePrefix="1">
      <alignment wrapText="1"/>
      <protection/>
    </xf>
    <xf numFmtId="43" fontId="8" fillId="0" borderId="21" xfId="59" applyNumberFormat="1" applyFont="1" applyBorder="1" applyAlignment="1">
      <alignment horizontal="center" wrapText="1"/>
      <protection/>
    </xf>
    <xf numFmtId="43" fontId="11" fillId="33" borderId="24" xfId="44" applyFont="1" applyFill="1" applyBorder="1" applyAlignment="1" quotePrefix="1">
      <alignment horizontal="centerContinuous"/>
    </xf>
    <xf numFmtId="14" fontId="11" fillId="33" borderId="25" xfId="44" applyNumberFormat="1" applyFont="1" applyFill="1" applyBorder="1" applyAlignment="1" quotePrefix="1">
      <alignment horizontal="centerContinuous" wrapText="1"/>
    </xf>
    <xf numFmtId="43" fontId="8" fillId="33" borderId="16" xfId="44" applyFont="1" applyFill="1" applyBorder="1" applyAlignment="1">
      <alignment horizontal="centerContinuous"/>
    </xf>
    <xf numFmtId="43" fontId="11" fillId="33" borderId="22" xfId="44" applyFont="1" applyFill="1" applyBorder="1" applyAlignment="1">
      <alignment horizontal="centerContinuous"/>
    </xf>
    <xf numFmtId="43" fontId="11" fillId="33" borderId="13" xfId="44" applyFont="1" applyFill="1" applyBorder="1" applyAlignment="1">
      <alignment horizontal="centerContinuous"/>
    </xf>
    <xf numFmtId="43" fontId="11" fillId="33" borderId="18" xfId="44" applyFont="1" applyFill="1" applyBorder="1" applyAlignment="1">
      <alignment horizontal="centerContinuous"/>
    </xf>
    <xf numFmtId="43" fontId="8" fillId="0" borderId="24" xfId="59" applyNumberFormat="1" applyFont="1" applyBorder="1" applyAlignment="1">
      <alignment horizontal="center" wrapText="1"/>
      <protection/>
    </xf>
    <xf numFmtId="43" fontId="11" fillId="0" borderId="24" xfId="44" applyFont="1" applyBorder="1" applyAlignment="1">
      <alignment horizontal="centerContinuous"/>
    </xf>
    <xf numFmtId="43" fontId="11" fillId="0" borderId="25" xfId="44" applyFont="1" applyBorder="1" applyAlignment="1">
      <alignment horizontal="centerContinuous"/>
    </xf>
    <xf numFmtId="43" fontId="8" fillId="0" borderId="17" xfId="44" applyFont="1" applyFill="1" applyBorder="1" applyAlignment="1">
      <alignment horizontal="right"/>
    </xf>
    <xf numFmtId="43" fontId="11" fillId="0" borderId="21" xfId="59" applyNumberFormat="1" applyFont="1" applyBorder="1" applyAlignment="1">
      <alignment horizontal="center" wrapText="1"/>
      <protection/>
    </xf>
    <xf numFmtId="43" fontId="8" fillId="0" borderId="21" xfId="44" applyFont="1" applyBorder="1" applyAlignment="1">
      <alignment horizontal="right"/>
    </xf>
    <xf numFmtId="43" fontId="8" fillId="0" borderId="21" xfId="59" applyNumberFormat="1" applyFont="1" applyBorder="1" applyAlignment="1">
      <alignment horizontal="left" wrapText="1"/>
      <protection/>
    </xf>
    <xf numFmtId="164" fontId="8" fillId="0" borderId="21" xfId="44" applyNumberFormat="1" applyFont="1" applyBorder="1" applyAlignment="1">
      <alignment horizontal="right"/>
    </xf>
    <xf numFmtId="43" fontId="8" fillId="0" borderId="0" xfId="44" applyFont="1" applyBorder="1" applyAlignment="1">
      <alignment horizontal="right"/>
    </xf>
    <xf numFmtId="164" fontId="8" fillId="0" borderId="22" xfId="44" applyNumberFormat="1" applyFont="1" applyBorder="1" applyAlignment="1">
      <alignment horizontal="right"/>
    </xf>
    <xf numFmtId="164" fontId="8" fillId="0" borderId="13" xfId="44" applyNumberFormat="1" applyFont="1" applyBorder="1" applyAlignment="1">
      <alignment horizontal="right"/>
    </xf>
    <xf numFmtId="5" fontId="11" fillId="0" borderId="18" xfId="44" applyNumberFormat="1" applyFont="1" applyFill="1" applyBorder="1" applyAlignment="1">
      <alignment horizontal="right"/>
    </xf>
    <xf numFmtId="164" fontId="8" fillId="0" borderId="0" xfId="44" applyNumberFormat="1" applyFont="1" applyBorder="1" applyAlignment="1">
      <alignment horizontal="right"/>
    </xf>
    <xf numFmtId="43" fontId="24" fillId="0" borderId="21" xfId="44" applyFont="1" applyBorder="1" applyAlignment="1">
      <alignment horizontal="right"/>
    </xf>
    <xf numFmtId="38" fontId="8" fillId="0" borderId="13" xfId="44" applyNumberFormat="1" applyFont="1" applyBorder="1" applyAlignment="1">
      <alignment horizontal="right"/>
    </xf>
    <xf numFmtId="164" fontId="8" fillId="0" borderId="17" xfId="44" applyNumberFormat="1" applyFont="1" applyFill="1" applyBorder="1" applyAlignment="1">
      <alignment horizontal="right"/>
    </xf>
    <xf numFmtId="43" fontId="11" fillId="0" borderId="0" xfId="44" applyFont="1" applyBorder="1" applyAlignment="1">
      <alignment horizontal="right"/>
    </xf>
    <xf numFmtId="164" fontId="8" fillId="0" borderId="18" xfId="44" applyNumberFormat="1" applyFont="1" applyFill="1" applyBorder="1" applyAlignment="1">
      <alignment horizontal="right"/>
    </xf>
    <xf numFmtId="6" fontId="11" fillId="0" borderId="17" xfId="44" applyNumberFormat="1" applyFont="1" applyFill="1" applyBorder="1" applyAlignment="1">
      <alignment horizontal="right"/>
    </xf>
    <xf numFmtId="43" fontId="11" fillId="0" borderId="0" xfId="44" applyFont="1" applyBorder="1" applyAlignment="1">
      <alignment/>
    </xf>
    <xf numFmtId="37" fontId="8" fillId="0" borderId="0" xfId="59" applyNumberFormat="1" applyFont="1">
      <alignment/>
      <protection/>
    </xf>
    <xf numFmtId="6" fontId="11" fillId="0" borderId="18" xfId="44" applyNumberFormat="1" applyFont="1" applyFill="1" applyBorder="1" applyAlignment="1">
      <alignment horizontal="right"/>
    </xf>
    <xf numFmtId="6" fontId="8" fillId="0" borderId="0" xfId="59" applyNumberFormat="1" applyFont="1">
      <alignment/>
      <protection/>
    </xf>
    <xf numFmtId="38" fontId="8" fillId="0" borderId="18" xfId="44" applyNumberFormat="1" applyFont="1" applyFill="1" applyBorder="1" applyAlignment="1">
      <alignment horizontal="right"/>
    </xf>
    <xf numFmtId="43" fontId="8" fillId="0" borderId="21" xfId="0" applyNumberFormat="1" applyFont="1" applyBorder="1" applyAlignment="1">
      <alignment horizontal="left" wrapText="1"/>
    </xf>
    <xf numFmtId="43" fontId="11" fillId="0" borderId="22" xfId="59" applyNumberFormat="1" applyFont="1" applyBorder="1" applyAlignment="1">
      <alignment horizontal="center" wrapText="1"/>
      <protection/>
    </xf>
    <xf numFmtId="43" fontId="8" fillId="0" borderId="22" xfId="44" applyFont="1" applyBorder="1" applyAlignment="1">
      <alignment horizontal="right"/>
    </xf>
    <xf numFmtId="43" fontId="8" fillId="0" borderId="13" xfId="44" applyFont="1" applyBorder="1" applyAlignment="1">
      <alignment horizontal="right"/>
    </xf>
    <xf numFmtId="6" fontId="8" fillId="0" borderId="0" xfId="44" applyNumberFormat="1" applyFont="1" applyBorder="1" applyAlignment="1">
      <alignment horizontal="right"/>
    </xf>
    <xf numFmtId="43" fontId="8" fillId="0" borderId="0" xfId="44" applyFont="1" applyBorder="1" applyAlignment="1">
      <alignment horizontal="left"/>
    </xf>
    <xf numFmtId="0" fontId="8" fillId="0" borderId="0" xfId="59" applyFont="1" applyAlignment="1">
      <alignment wrapText="1"/>
      <protection/>
    </xf>
    <xf numFmtId="0" fontId="14" fillId="0" borderId="0" xfId="59" applyFont="1" applyAlignment="1">
      <alignment wrapText="1"/>
      <protection/>
    </xf>
    <xf numFmtId="43" fontId="14" fillId="0" borderId="0" xfId="44" applyFont="1" applyBorder="1" applyAlignment="1">
      <alignment/>
    </xf>
    <xf numFmtId="38" fontId="8" fillId="0" borderId="17" xfId="44" applyNumberFormat="1" applyFont="1" applyFill="1" applyBorder="1" applyAlignment="1">
      <alignment horizontal="right"/>
    </xf>
    <xf numFmtId="7" fontId="17" fillId="0" borderId="0" xfId="59" applyNumberFormat="1" applyFont="1" applyAlignment="1">
      <alignment horizontal="centerContinuous"/>
      <protection/>
    </xf>
    <xf numFmtId="7" fontId="17" fillId="0" borderId="0" xfId="44" applyNumberFormat="1" applyFont="1" applyFill="1" applyAlignment="1">
      <alignment horizontal="centerContinuous"/>
    </xf>
    <xf numFmtId="7" fontId="25" fillId="0" borderId="0" xfId="44" applyNumberFormat="1" applyFont="1" applyAlignment="1">
      <alignment horizontal="centerContinuous"/>
    </xf>
    <xf numFmtId="0" fontId="25" fillId="0" borderId="0" xfId="59" applyFont="1">
      <alignment/>
      <protection/>
    </xf>
    <xf numFmtId="7" fontId="5" fillId="0" borderId="0" xfId="59" applyNumberFormat="1" applyFont="1" applyAlignment="1">
      <alignment horizontal="centerContinuous"/>
      <protection/>
    </xf>
    <xf numFmtId="7" fontId="14" fillId="0" borderId="0" xfId="44" applyNumberFormat="1" applyFont="1" applyAlignment="1">
      <alignment horizontal="centerContinuous"/>
    </xf>
    <xf numFmtId="7" fontId="8" fillId="0" borderId="0" xfId="44" applyNumberFormat="1" applyFont="1" applyAlignment="1">
      <alignment horizontal="centerContinuous"/>
    </xf>
    <xf numFmtId="0" fontId="26" fillId="0" borderId="0" xfId="59" applyFont="1">
      <alignment/>
      <protection/>
    </xf>
    <xf numFmtId="7" fontId="6" fillId="0" borderId="0" xfId="44" applyNumberFormat="1" applyFont="1" applyFill="1" applyAlignment="1">
      <alignment horizontal="centerContinuous"/>
    </xf>
    <xf numFmtId="7" fontId="19" fillId="0" borderId="0" xfId="44" applyNumberFormat="1" applyFont="1" applyAlignment="1">
      <alignment horizontal="centerContinuous"/>
    </xf>
    <xf numFmtId="7" fontId="19" fillId="0" borderId="0" xfId="59" applyNumberFormat="1" applyFont="1" applyAlignment="1">
      <alignment horizontal="centerContinuous"/>
      <protection/>
    </xf>
    <xf numFmtId="7" fontId="19" fillId="0" borderId="0" xfId="44" applyNumberFormat="1" applyFont="1" applyFill="1" applyAlignment="1">
      <alignment horizontal="centerContinuous"/>
    </xf>
    <xf numFmtId="43" fontId="9" fillId="33" borderId="0" xfId="44" applyFont="1" applyFill="1" applyAlignment="1">
      <alignment horizontal="centerContinuous" wrapText="1"/>
    </xf>
    <xf numFmtId="43" fontId="9" fillId="33" borderId="0" xfId="44" applyFont="1" applyFill="1" applyBorder="1" applyAlignment="1">
      <alignment horizontal="center" wrapText="1"/>
    </xf>
    <xf numFmtId="7" fontId="11" fillId="0" borderId="0" xfId="59" applyNumberFormat="1" applyFont="1" applyAlignment="1">
      <alignment horizontal="left" wrapText="1"/>
      <protection/>
    </xf>
    <xf numFmtId="7" fontId="11" fillId="0" borderId="0" xfId="59" applyNumberFormat="1" applyFont="1" applyAlignment="1">
      <alignment horizontal="center" wrapText="1"/>
      <protection/>
    </xf>
    <xf numFmtId="38" fontId="8" fillId="0" borderId="0" xfId="44" applyNumberFormat="1" applyFont="1" applyFill="1" applyAlignment="1">
      <alignment horizontal="right"/>
    </xf>
    <xf numFmtId="7" fontId="8" fillId="0" borderId="0" xfId="44" applyNumberFormat="1" applyFont="1" applyFill="1" applyAlignment="1">
      <alignment/>
    </xf>
    <xf numFmtId="164" fontId="8" fillId="0" borderId="0" xfId="44" applyNumberFormat="1" applyFont="1" applyFill="1" applyAlignment="1">
      <alignment/>
    </xf>
    <xf numFmtId="7" fontId="11" fillId="0" borderId="0" xfId="59" applyNumberFormat="1" applyFont="1" applyAlignment="1">
      <alignment horizontal="center"/>
      <protection/>
    </xf>
    <xf numFmtId="164" fontId="8" fillId="0" borderId="14" xfId="44" applyNumberFormat="1" applyFont="1" applyFill="1" applyBorder="1" applyAlignment="1">
      <alignment/>
    </xf>
    <xf numFmtId="43" fontId="11" fillId="0" borderId="14" xfId="44" applyFont="1" applyBorder="1" applyAlignment="1">
      <alignment horizontal="right"/>
    </xf>
    <xf numFmtId="164" fontId="11" fillId="0" borderId="15" xfId="44" applyNumberFormat="1" applyFont="1" applyBorder="1" applyAlignment="1">
      <alignment/>
    </xf>
    <xf numFmtId="38" fontId="8" fillId="0" borderId="0" xfId="59" applyNumberFormat="1" applyFont="1">
      <alignment/>
      <protection/>
    </xf>
    <xf numFmtId="43" fontId="11" fillId="0" borderId="0" xfId="44" applyFont="1" applyFill="1" applyAlignment="1">
      <alignment horizontal="right"/>
    </xf>
    <xf numFmtId="43" fontId="8" fillId="0" borderId="0" xfId="44" applyFont="1" applyAlignment="1">
      <alignment/>
    </xf>
    <xf numFmtId="43" fontId="8" fillId="0" borderId="0" xfId="44" applyFont="1" applyFill="1" applyAlignment="1">
      <alignment horizontal="right"/>
    </xf>
    <xf numFmtId="164" fontId="8" fillId="0" borderId="0" xfId="44" applyNumberFormat="1" applyFont="1" applyFill="1" applyBorder="1" applyAlignment="1">
      <alignment horizontal="right"/>
    </xf>
    <xf numFmtId="164" fontId="8" fillId="0" borderId="14" xfId="44" applyNumberFormat="1" applyFont="1" applyFill="1" applyBorder="1" applyAlignment="1">
      <alignment horizontal="right"/>
    </xf>
    <xf numFmtId="164" fontId="11" fillId="0" borderId="15" xfId="44" applyNumberFormat="1" applyFont="1" applyBorder="1" applyAlignment="1">
      <alignment horizontal="right"/>
    </xf>
    <xf numFmtId="43" fontId="27" fillId="0" borderId="0" xfId="44" applyFont="1" applyFill="1" applyAlignment="1">
      <alignment horizontal="right"/>
    </xf>
    <xf numFmtId="7" fontId="28" fillId="0" borderId="0" xfId="59" applyNumberFormat="1" applyFont="1">
      <alignment/>
      <protection/>
    </xf>
    <xf numFmtId="38" fontId="28" fillId="0" borderId="0" xfId="59" applyNumberFormat="1" applyFont="1">
      <alignment/>
      <protection/>
    </xf>
    <xf numFmtId="7" fontId="8" fillId="0" borderId="0" xfId="59" applyNumberFormat="1" applyFont="1" applyAlignment="1">
      <alignment horizontal="left"/>
      <protection/>
    </xf>
    <xf numFmtId="38" fontId="8" fillId="0" borderId="0" xfId="44" applyNumberFormat="1" applyFont="1" applyFill="1" applyBorder="1" applyAlignment="1">
      <alignment horizontal="right"/>
    </xf>
    <xf numFmtId="6" fontId="11" fillId="0" borderId="15" xfId="44" applyNumberFormat="1" applyFont="1" applyFill="1" applyBorder="1" applyAlignment="1">
      <alignment horizontal="right"/>
    </xf>
    <xf numFmtId="43" fontId="11" fillId="0" borderId="15" xfId="44" applyFont="1" applyBorder="1" applyAlignment="1">
      <alignment horizontal="right"/>
    </xf>
    <xf numFmtId="43" fontId="19" fillId="0" borderId="0" xfId="44" applyFont="1" applyAlignment="1">
      <alignment/>
    </xf>
    <xf numFmtId="164" fontId="8" fillId="0" borderId="0" xfId="44" applyNumberFormat="1" applyFont="1" applyFill="1" applyAlignment="1">
      <alignment horizontal="right"/>
    </xf>
    <xf numFmtId="43" fontId="11" fillId="0" borderId="0" xfId="44" applyFont="1" applyFill="1" applyBorder="1" applyAlignment="1">
      <alignment horizontal="right"/>
    </xf>
    <xf numFmtId="38" fontId="16" fillId="0" borderId="0" xfId="59" applyNumberFormat="1" applyFont="1">
      <alignment/>
      <protection/>
    </xf>
    <xf numFmtId="0" fontId="16" fillId="0" borderId="0" xfId="60" applyFont="1" applyAlignment="1">
      <alignment horizontal="center"/>
      <protection/>
    </xf>
    <xf numFmtId="0" fontId="29" fillId="0" borderId="0" xfId="60" applyFont="1" applyAlignment="1">
      <alignment horizontal="right"/>
      <protection/>
    </xf>
    <xf numFmtId="38" fontId="16" fillId="0" borderId="0" xfId="60" applyNumberFormat="1" applyFont="1">
      <alignment/>
      <protection/>
    </xf>
    <xf numFmtId="0" fontId="29" fillId="0" borderId="0" xfId="60" applyFont="1" applyAlignment="1">
      <alignment horizontal="center"/>
      <protection/>
    </xf>
    <xf numFmtId="5" fontId="30" fillId="0" borderId="0" xfId="60" applyNumberFormat="1" applyFont="1" applyAlignment="1">
      <alignment horizontal="right"/>
      <protection/>
    </xf>
    <xf numFmtId="5" fontId="16" fillId="0" borderId="0" xfId="60" applyNumberFormat="1" applyFont="1" applyAlignment="1">
      <alignment horizontal="center"/>
      <protection/>
    </xf>
    <xf numFmtId="0" fontId="19" fillId="0" borderId="0" xfId="60" applyFont="1">
      <alignment/>
      <protection/>
    </xf>
    <xf numFmtId="38" fontId="19" fillId="0" borderId="0" xfId="60" applyNumberFormat="1" applyFont="1">
      <alignment/>
      <protection/>
    </xf>
    <xf numFmtId="0" fontId="30" fillId="0" borderId="0" xfId="59" applyFont="1" applyAlignment="1">
      <alignment horizontal="right"/>
      <protection/>
    </xf>
    <xf numFmtId="5" fontId="16" fillId="0" borderId="0" xfId="59" applyNumberFormat="1" applyFont="1">
      <alignment/>
      <protection/>
    </xf>
    <xf numFmtId="5" fontId="16" fillId="0" borderId="0" xfId="59" applyNumberFormat="1" applyFont="1" applyAlignment="1">
      <alignment horizontal="center"/>
      <protection/>
    </xf>
    <xf numFmtId="43" fontId="31" fillId="0" borderId="0" xfId="59" applyNumberFormat="1" applyFont="1">
      <alignment/>
      <protection/>
    </xf>
    <xf numFmtId="166" fontId="6" fillId="0" borderId="0" xfId="44" applyNumberFormat="1" applyFont="1" applyAlignment="1">
      <alignment horizontal="left"/>
    </xf>
    <xf numFmtId="166" fontId="19" fillId="0" borderId="0" xfId="44" applyNumberFormat="1" applyFont="1" applyAlignment="1">
      <alignment horizontal="centerContinuous"/>
    </xf>
    <xf numFmtId="43" fontId="19" fillId="0" borderId="0" xfId="59" applyNumberFormat="1" applyFont="1">
      <alignment/>
      <protection/>
    </xf>
    <xf numFmtId="43" fontId="6" fillId="0" borderId="0" xfId="59" applyNumberFormat="1" applyFont="1">
      <alignment/>
      <protection/>
    </xf>
    <xf numFmtId="166" fontId="11" fillId="0" borderId="0" xfId="44" applyNumberFormat="1" applyFont="1" applyFill="1" applyAlignment="1">
      <alignment horizontal="centerContinuous"/>
    </xf>
    <xf numFmtId="43" fontId="20" fillId="0" borderId="0" xfId="59" applyNumberFormat="1" applyFont="1">
      <alignment/>
      <protection/>
    </xf>
    <xf numFmtId="43" fontId="11" fillId="0" borderId="0" xfId="59" applyNumberFormat="1" applyFont="1" applyAlignment="1">
      <alignment horizontal="left"/>
      <protection/>
    </xf>
    <xf numFmtId="166" fontId="11" fillId="0" borderId="0" xfId="44" applyNumberFormat="1" applyFont="1" applyAlignment="1">
      <alignment horizontal="left"/>
    </xf>
    <xf numFmtId="166" fontId="8" fillId="0" borderId="0" xfId="44" applyNumberFormat="1" applyFont="1" applyAlignment="1">
      <alignment/>
    </xf>
    <xf numFmtId="166" fontId="8" fillId="0" borderId="0" xfId="44" applyNumberFormat="1" applyFont="1" applyFill="1" applyAlignment="1">
      <alignment/>
    </xf>
    <xf numFmtId="166" fontId="8" fillId="0" borderId="0" xfId="44" applyNumberFormat="1" applyFont="1" applyAlignment="1">
      <alignment horizontal="left"/>
    </xf>
    <xf numFmtId="38" fontId="8" fillId="0" borderId="0" xfId="44" applyNumberFormat="1" applyFont="1" applyFill="1" applyAlignment="1">
      <alignment/>
    </xf>
    <xf numFmtId="166" fontId="11" fillId="0" borderId="0" xfId="44" applyNumberFormat="1" applyFont="1" applyAlignment="1">
      <alignment horizontal="center"/>
    </xf>
    <xf numFmtId="43" fontId="11" fillId="0" borderId="0" xfId="44" applyFont="1" applyFill="1" applyAlignment="1">
      <alignment/>
    </xf>
    <xf numFmtId="43" fontId="11" fillId="0" borderId="0" xfId="44" applyFont="1" applyAlignment="1">
      <alignment/>
    </xf>
    <xf numFmtId="43" fontId="8" fillId="0" borderId="0" xfId="44" applyFont="1" applyAlignment="1">
      <alignment/>
    </xf>
    <xf numFmtId="43" fontId="11" fillId="0" borderId="0" xfId="44" applyFont="1" applyBorder="1" applyAlignment="1">
      <alignment/>
    </xf>
    <xf numFmtId="43" fontId="8" fillId="0" borderId="0" xfId="44" applyFont="1" applyBorder="1" applyAlignment="1">
      <alignment/>
    </xf>
    <xf numFmtId="166" fontId="8" fillId="0" borderId="0" xfId="44" applyNumberFormat="1" applyFont="1" applyAlignment="1">
      <alignment/>
    </xf>
    <xf numFmtId="43" fontId="27" fillId="0" borderId="0" xfId="44" applyFont="1" applyFill="1" applyAlignment="1">
      <alignment/>
    </xf>
    <xf numFmtId="43" fontId="28" fillId="0" borderId="0" xfId="44" applyFont="1" applyFill="1" applyAlignment="1">
      <alignment/>
    </xf>
    <xf numFmtId="43" fontId="28" fillId="0" borderId="0" xfId="59" applyNumberFormat="1" applyFont="1">
      <alignment/>
      <protection/>
    </xf>
    <xf numFmtId="6" fontId="11" fillId="0" borderId="15" xfId="44" applyNumberFormat="1" applyFont="1" applyBorder="1" applyAlignment="1">
      <alignment/>
    </xf>
    <xf numFmtId="166" fontId="8" fillId="0" borderId="0" xfId="44" applyNumberFormat="1" applyFont="1" applyBorder="1" applyAlignment="1">
      <alignment/>
    </xf>
    <xf numFmtId="5" fontId="16" fillId="0" borderId="0" xfId="44" applyNumberFormat="1" applyFont="1" applyBorder="1" applyAlignment="1">
      <alignment/>
    </xf>
    <xf numFmtId="166" fontId="16" fillId="0" borderId="0" xfId="44" applyNumberFormat="1" applyFont="1" applyAlignment="1">
      <alignment horizontal="left"/>
    </xf>
    <xf numFmtId="166" fontId="16" fillId="0" borderId="0" xfId="44" applyNumberFormat="1" applyFont="1" applyAlignment="1">
      <alignment/>
    </xf>
    <xf numFmtId="166" fontId="16" fillId="0" borderId="0" xfId="44" applyNumberFormat="1" applyFont="1" applyBorder="1" applyAlignment="1">
      <alignment/>
    </xf>
    <xf numFmtId="43" fontId="16" fillId="0" borderId="0" xfId="59" applyNumberFormat="1" applyFont="1">
      <alignment/>
      <protection/>
    </xf>
    <xf numFmtId="166" fontId="19" fillId="0" borderId="0" xfId="44" applyNumberFormat="1" applyFont="1" applyAlignment="1">
      <alignment/>
    </xf>
    <xf numFmtId="164" fontId="8" fillId="0" borderId="0" xfId="44" applyNumberFormat="1" applyFont="1" applyAlignment="1">
      <alignment/>
    </xf>
    <xf numFmtId="0" fontId="17" fillId="0" borderId="0" xfId="59" applyFont="1" applyAlignment="1">
      <alignment horizontal="centerContinuous"/>
      <protection/>
    </xf>
    <xf numFmtId="43" fontId="17" fillId="0" borderId="0" xfId="44" applyFont="1" applyFill="1" applyAlignment="1">
      <alignment horizontal="centerContinuous"/>
    </xf>
    <xf numFmtId="43" fontId="17" fillId="0" borderId="0" xfId="44" applyFont="1" applyBorder="1" applyAlignment="1">
      <alignment horizontal="centerContinuous"/>
    </xf>
    <xf numFmtId="43" fontId="25" fillId="0" borderId="0" xfId="44" applyFont="1" applyBorder="1" applyAlignment="1">
      <alignment horizontal="centerContinuous"/>
    </xf>
    <xf numFmtId="43" fontId="25" fillId="0" borderId="0" xfId="44" applyFont="1" applyBorder="1" applyAlignment="1">
      <alignment/>
    </xf>
    <xf numFmtId="43" fontId="5" fillId="0" borderId="0" xfId="44" applyFont="1" applyFill="1" applyAlignment="1">
      <alignment horizontal="centerContinuous"/>
    </xf>
    <xf numFmtId="0" fontId="6" fillId="0" borderId="0" xfId="59" applyFont="1" applyAlignment="1">
      <alignment horizontal="centerContinuous"/>
      <protection/>
    </xf>
    <xf numFmtId="43" fontId="6" fillId="0" borderId="0" xfId="44" applyFont="1" applyFill="1" applyAlignment="1">
      <alignment horizontal="centerContinuous"/>
    </xf>
    <xf numFmtId="43" fontId="6" fillId="0" borderId="0" xfId="44" applyFont="1" applyBorder="1" applyAlignment="1">
      <alignment horizontal="centerContinuous"/>
    </xf>
    <xf numFmtId="43" fontId="19" fillId="0" borderId="0" xfId="44" applyFont="1" applyBorder="1" applyAlignment="1">
      <alignment horizontal="centerContinuous"/>
    </xf>
    <xf numFmtId="0" fontId="8" fillId="0" borderId="0" xfId="59" applyFont="1" applyAlignment="1">
      <alignment horizontal="centerContinuous"/>
      <protection/>
    </xf>
    <xf numFmtId="0" fontId="11" fillId="0" borderId="0" xfId="59" applyFont="1" applyAlignment="1">
      <alignment horizontal="center" wrapText="1"/>
      <protection/>
    </xf>
    <xf numFmtId="43" fontId="8" fillId="0" borderId="0" xfId="44" applyFont="1" applyFill="1" applyAlignment="1">
      <alignment/>
    </xf>
    <xf numFmtId="43" fontId="8" fillId="0" borderId="0" xfId="44" applyFont="1" applyBorder="1" applyAlignment="1">
      <alignment horizontal="left" wrapText="1"/>
    </xf>
    <xf numFmtId="0" fontId="8" fillId="0" borderId="0" xfId="59" applyFont="1" applyAlignment="1">
      <alignment horizontal="right"/>
      <protection/>
    </xf>
    <xf numFmtId="41" fontId="8" fillId="0" borderId="0" xfId="44" applyNumberFormat="1" applyFont="1" applyBorder="1" applyAlignment="1">
      <alignment horizontal="right"/>
    </xf>
    <xf numFmtId="38" fontId="8" fillId="0" borderId="0" xfId="59" applyNumberFormat="1" applyFont="1" applyAlignment="1">
      <alignment horizontal="right"/>
      <protection/>
    </xf>
    <xf numFmtId="38" fontId="11" fillId="0" borderId="0" xfId="59" applyNumberFormat="1" applyFont="1">
      <alignment/>
      <protection/>
    </xf>
    <xf numFmtId="164" fontId="8" fillId="0" borderId="14" xfId="44" applyNumberFormat="1" applyFont="1" applyBorder="1" applyAlignment="1">
      <alignment horizontal="right"/>
    </xf>
    <xf numFmtId="38" fontId="11" fillId="0" borderId="0" xfId="59" applyNumberFormat="1" applyFont="1" applyAlignment="1">
      <alignment horizontal="center" wrapText="1"/>
      <protection/>
    </xf>
    <xf numFmtId="43" fontId="27" fillId="0" borderId="0" xfId="44" applyFont="1" applyBorder="1" applyAlignment="1">
      <alignment horizontal="right"/>
    </xf>
    <xf numFmtId="43" fontId="28" fillId="0" borderId="0" xfId="44" applyFont="1" applyFill="1" applyAlignment="1">
      <alignment horizontal="right"/>
    </xf>
    <xf numFmtId="43" fontId="24" fillId="0" borderId="0" xfId="44" applyFont="1" applyBorder="1" applyAlignment="1">
      <alignment horizontal="right"/>
    </xf>
    <xf numFmtId="43" fontId="28" fillId="0" borderId="0" xfId="44" applyFont="1" applyBorder="1" applyAlignment="1">
      <alignment horizontal="right"/>
    </xf>
    <xf numFmtId="38" fontId="28" fillId="0" borderId="0" xfId="59" applyNumberFormat="1" applyFont="1" applyAlignment="1">
      <alignment horizontal="right"/>
      <protection/>
    </xf>
    <xf numFmtId="43" fontId="11" fillId="0" borderId="14" xfId="44" applyFont="1" applyFill="1" applyBorder="1" applyAlignment="1">
      <alignment horizontal="right"/>
    </xf>
    <xf numFmtId="7" fontId="32" fillId="0" borderId="0" xfId="59" applyNumberFormat="1" applyFont="1" applyAlignment="1">
      <alignment horizontal="center"/>
      <protection/>
    </xf>
    <xf numFmtId="7" fontId="5" fillId="0" borderId="0" xfId="59" applyNumberFormat="1" applyFont="1" applyAlignment="1">
      <alignment horizontal="center"/>
      <protection/>
    </xf>
    <xf numFmtId="7" fontId="6" fillId="0" borderId="0" xfId="59" applyNumberFormat="1" applyFont="1" applyAlignment="1">
      <alignment horizontal="center"/>
      <protection/>
    </xf>
    <xf numFmtId="7" fontId="6" fillId="0" borderId="0" xfId="59" applyNumberFormat="1" applyFont="1" applyAlignment="1" quotePrefix="1">
      <alignment horizontal="center"/>
      <protection/>
    </xf>
    <xf numFmtId="7" fontId="3" fillId="0" borderId="0" xfId="59" applyNumberFormat="1" applyFont="1" applyAlignment="1">
      <alignment horizontal="center"/>
      <protection/>
    </xf>
    <xf numFmtId="43" fontId="17" fillId="0" borderId="0" xfId="59" applyNumberFormat="1" applyFont="1" applyAlignment="1">
      <alignment horizontal="center"/>
      <protection/>
    </xf>
    <xf numFmtId="43" fontId="5" fillId="0" borderId="0" xfId="59" applyNumberFormat="1" applyFont="1" applyAlignment="1">
      <alignment horizontal="center"/>
      <protection/>
    </xf>
    <xf numFmtId="43" fontId="6" fillId="0" borderId="0" xfId="59" applyNumberFormat="1" applyFont="1" applyAlignment="1">
      <alignment horizontal="center"/>
      <protection/>
    </xf>
    <xf numFmtId="43" fontId="3" fillId="0" borderId="24" xfId="59" applyNumberFormat="1" applyFont="1" applyBorder="1" applyAlignment="1">
      <alignment horizontal="center"/>
      <protection/>
    </xf>
    <xf numFmtId="43" fontId="3" fillId="0" borderId="25" xfId="59" applyNumberFormat="1" applyFont="1" applyBorder="1" applyAlignment="1">
      <alignment horizontal="center"/>
      <protection/>
    </xf>
    <xf numFmtId="43" fontId="3" fillId="0" borderId="16" xfId="59" applyNumberFormat="1" applyFont="1" applyBorder="1" applyAlignment="1">
      <alignment horizontal="center"/>
      <protection/>
    </xf>
    <xf numFmtId="43" fontId="5" fillId="0" borderId="21" xfId="59" applyNumberFormat="1" applyFont="1" applyBorder="1" applyAlignment="1">
      <alignment horizontal="center"/>
      <protection/>
    </xf>
    <xf numFmtId="43" fontId="5" fillId="0" borderId="17" xfId="59" applyNumberFormat="1" applyFont="1" applyBorder="1" applyAlignment="1">
      <alignment horizontal="center"/>
      <protection/>
    </xf>
    <xf numFmtId="43" fontId="6" fillId="0" borderId="21" xfId="59" applyNumberFormat="1" applyFont="1" applyBorder="1" applyAlignment="1">
      <alignment horizontal="center"/>
      <protection/>
    </xf>
    <xf numFmtId="43" fontId="6" fillId="0" borderId="17" xfId="59" applyNumberFormat="1" applyFont="1" applyBorder="1" applyAlignment="1">
      <alignment horizontal="center"/>
      <protection/>
    </xf>
    <xf numFmtId="0" fontId="16" fillId="0" borderId="0" xfId="59" applyFont="1" applyAlignment="1">
      <alignment horizontal="left" vertical="center" wrapText="1"/>
      <protection/>
    </xf>
    <xf numFmtId="0" fontId="16" fillId="0" borderId="0" xfId="59" applyFont="1" applyAlignment="1">
      <alignment horizontal="center" vertical="center" wrapText="1"/>
      <protection/>
    </xf>
    <xf numFmtId="0" fontId="29" fillId="0" borderId="0" xfId="60" applyFont="1" applyAlignment="1">
      <alignment horizontal="center" vertical="center" wrapText="1"/>
      <protection/>
    </xf>
    <xf numFmtId="166" fontId="17" fillId="0" borderId="0" xfId="44" applyNumberFormat="1" applyFont="1" applyAlignment="1">
      <alignment horizontal="center"/>
    </xf>
    <xf numFmtId="166" fontId="6" fillId="0" borderId="0" xfId="44" applyNumberFormat="1"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0] 2"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9" xfId="59"/>
    <cellStyle name="Normal 9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28575</xdr:rowOff>
    </xdr:from>
    <xdr:ext cx="190500" cy="933450"/>
    <xdr:sp>
      <xdr:nvSpPr>
        <xdr:cNvPr id="1"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2"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3"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4"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5"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6"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7"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8"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9" name="Rectangle 1"/>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6</xdr:row>
      <xdr:rowOff>28575</xdr:rowOff>
    </xdr:from>
    <xdr:ext cx="190500" cy="933450"/>
    <xdr:sp>
      <xdr:nvSpPr>
        <xdr:cNvPr id="10" name="Rectangle 2"/>
        <xdr:cNvSpPr>
          <a:spLocks/>
        </xdr:cNvSpPr>
      </xdr:nvSpPr>
      <xdr:spPr>
        <a:xfrm>
          <a:off x="4552950" y="1743075"/>
          <a:ext cx="1905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Q21%20Financial%20Resul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 - Rounded"/>
      <sheetName val="Balance Sheet-1"/>
      <sheetName val="Income Statement-2"/>
      <sheetName val="Equity QTD-3"/>
      <sheetName val="Equity YTD-4"/>
      <sheetName val="Earned Incurred QTD-5"/>
      <sheetName val="Earned Incurred YTD-6"/>
      <sheetName val="Premiums QTD-7"/>
      <sheetName val="Premiums YTD-8"/>
      <sheetName val="Losses Incurred QTD-9"/>
      <sheetName val="Losses Incurred YTD-10"/>
      <sheetName val="Loss Expenses QTD-11"/>
      <sheetName val="Loss Expenses YTD-12"/>
      <sheetName val="Unpaid Loss Reserves-13"/>
      <sheetName val="Unpaid Loss Expense Reserves-14"/>
      <sheetName val="Loss Expenses Paid QTD-15"/>
      <sheetName val="Loss Expenses Paid YTD-16"/>
      <sheetName val="Business Summary pg-1"/>
      <sheetName val="Balance pg-2"/>
      <sheetName val="Income pg-3"/>
      <sheetName val="Written Premium-4"/>
      <sheetName val="Earned Premium-5"/>
      <sheetName val="In-Force Policies QTD-6"/>
      <sheetName val="In-Force Policies YTD-7"/>
      <sheetName val="Dwelling Business-8"/>
      <sheetName val="Commercial Business-9 "/>
      <sheetName val="Crime Business-10"/>
      <sheetName val="Underwriting Expenses-11"/>
      <sheetName val="Expense Ratio-12"/>
      <sheetName val="New Claims Reported-13"/>
      <sheetName val="Open Claims Inventory-14"/>
      <sheetName val="Claims &amp; Claims Expenses-15"/>
      <sheetName val="Loss Ratio-16"/>
      <sheetName val="Combined Ratio-17"/>
      <sheetName val="UW Gain (Loss)-18"/>
      <sheetName val="Large Losses-19"/>
      <sheetName val="Paid Losses &amp; LAE-20"/>
      <sheetName val="Claims Closed-21"/>
      <sheetName val="Dwelling-22"/>
      <sheetName val="Commercial-23"/>
      <sheetName val="Frequency-24"/>
      <sheetName val="Balance Sheet Flux Analysis - 1"/>
      <sheetName val="Balance Sheet Flux Analysis - 2"/>
      <sheetName val="IS Flux Analysis - 1 "/>
      <sheetName val="IS Flux Analysis - 2"/>
      <sheetName val="IS Flux Analysis - 3"/>
      <sheetName val="Claims Incurred"/>
      <sheetName val="Underwriting Expenses - 1"/>
      <sheetName val="Underwriting Expenses - 2"/>
      <sheetName val="Underwriting Expenses - 3"/>
      <sheetName val="Business Results - 1"/>
      <sheetName val="Business Results - 2"/>
      <sheetName val="Business Results - 3"/>
    </sheetNames>
    <sheetDataSet>
      <sheetData sheetId="0">
        <row r="23">
          <cell r="J23">
            <v>5569510</v>
          </cell>
        </row>
        <row r="28">
          <cell r="J28">
            <v>1361380</v>
          </cell>
        </row>
        <row r="32">
          <cell r="J32">
            <v>1306302</v>
          </cell>
        </row>
        <row r="36">
          <cell r="J36">
            <v>7278</v>
          </cell>
        </row>
        <row r="43">
          <cell r="J43">
            <v>77767</v>
          </cell>
        </row>
        <row r="51">
          <cell r="J51">
            <v>21232</v>
          </cell>
        </row>
        <row r="63">
          <cell r="I63">
            <v>-560328</v>
          </cell>
        </row>
        <row r="64">
          <cell r="I64">
            <v>-204129</v>
          </cell>
        </row>
        <row r="65">
          <cell r="I65">
            <v>-1284</v>
          </cell>
        </row>
        <row r="67">
          <cell r="I67">
            <v>-1569092</v>
          </cell>
        </row>
        <row r="68">
          <cell r="I68">
            <v>-592637</v>
          </cell>
        </row>
        <row r="69">
          <cell r="I69">
            <v>-5013</v>
          </cell>
        </row>
        <row r="130">
          <cell r="J130">
            <v>-100716</v>
          </cell>
        </row>
        <row r="134">
          <cell r="J134">
            <v>-31206</v>
          </cell>
        </row>
        <row r="138">
          <cell r="J138">
            <v>-22089</v>
          </cell>
        </row>
        <row r="147">
          <cell r="J147">
            <v>-114403</v>
          </cell>
        </row>
        <row r="171">
          <cell r="J171">
            <v>-74932</v>
          </cell>
        </row>
        <row r="174">
          <cell r="J174">
            <v>-1049529</v>
          </cell>
        </row>
        <row r="177">
          <cell r="J177">
            <v>-427230</v>
          </cell>
        </row>
        <row r="180">
          <cell r="J180">
            <v>-234411</v>
          </cell>
        </row>
        <row r="186">
          <cell r="J186">
            <v>-34822</v>
          </cell>
        </row>
        <row r="193">
          <cell r="H193">
            <v>-25226</v>
          </cell>
        </row>
        <row r="197">
          <cell r="H197">
            <v>56750</v>
          </cell>
        </row>
        <row r="202">
          <cell r="G202">
            <v>0</v>
          </cell>
        </row>
        <row r="203">
          <cell r="G203">
            <v>0</v>
          </cell>
        </row>
        <row r="210">
          <cell r="I210">
            <v>694</v>
          </cell>
        </row>
        <row r="211">
          <cell r="I211">
            <v>241</v>
          </cell>
        </row>
        <row r="213">
          <cell r="G213">
            <v>14254</v>
          </cell>
          <cell r="I213">
            <v>20356</v>
          </cell>
        </row>
        <row r="214">
          <cell r="G214">
            <v>5272</v>
          </cell>
          <cell r="I214">
            <v>10542</v>
          </cell>
        </row>
        <row r="215">
          <cell r="G215">
            <v>93</v>
          </cell>
          <cell r="I215">
            <v>-148</v>
          </cell>
        </row>
        <row r="217">
          <cell r="G217">
            <v>-1079117</v>
          </cell>
          <cell r="I217">
            <v>-2082036</v>
          </cell>
        </row>
        <row r="218">
          <cell r="G218">
            <v>-413688</v>
          </cell>
          <cell r="I218">
            <v>-784176</v>
          </cell>
        </row>
        <row r="219">
          <cell r="G219">
            <v>-4011</v>
          </cell>
          <cell r="I219">
            <v>-6742</v>
          </cell>
        </row>
        <row r="254">
          <cell r="H254">
            <v>-13831</v>
          </cell>
          <cell r="J254">
            <v>-25785</v>
          </cell>
        </row>
        <row r="261">
          <cell r="H261">
            <v>-9003</v>
          </cell>
          <cell r="J261">
            <v>-15602</v>
          </cell>
        </row>
        <row r="264">
          <cell r="H264">
            <v>-2350</v>
          </cell>
          <cell r="J264">
            <v>-4750</v>
          </cell>
        </row>
        <row r="280">
          <cell r="G280">
            <v>-50</v>
          </cell>
          <cell r="H280">
            <v>-50</v>
          </cell>
          <cell r="I280">
            <v>-200</v>
          </cell>
          <cell r="J280">
            <v>-200</v>
          </cell>
        </row>
        <row r="375">
          <cell r="J375">
            <v>-12</v>
          </cell>
        </row>
        <row r="379">
          <cell r="H379">
            <v>-1647</v>
          </cell>
          <cell r="J379">
            <v>-2571</v>
          </cell>
        </row>
        <row r="383">
          <cell r="H383">
            <v>125286</v>
          </cell>
          <cell r="J383">
            <v>235881</v>
          </cell>
        </row>
        <row r="385">
          <cell r="H385">
            <v>123639</v>
          </cell>
          <cell r="J385">
            <v>233298</v>
          </cell>
        </row>
        <row r="388">
          <cell r="H388">
            <v>6400</v>
          </cell>
          <cell r="J388">
            <v>22976</v>
          </cell>
        </row>
        <row r="390">
          <cell r="H390">
            <v>4100</v>
          </cell>
          <cell r="J390">
            <v>8200</v>
          </cell>
        </row>
        <row r="393">
          <cell r="H393">
            <v>5531</v>
          </cell>
          <cell r="J393">
            <v>12990</v>
          </cell>
        </row>
        <row r="395">
          <cell r="H395">
            <v>16031</v>
          </cell>
          <cell r="J395">
            <v>44166</v>
          </cell>
        </row>
        <row r="605">
          <cell r="H605">
            <v>818867</v>
          </cell>
          <cell r="J605">
            <v>1554218</v>
          </cell>
        </row>
      </sheetData>
      <sheetData sheetId="13">
        <row r="9">
          <cell r="B9">
            <v>0</v>
          </cell>
          <cell r="C9">
            <v>197000</v>
          </cell>
          <cell r="D9">
            <v>26359</v>
          </cell>
          <cell r="E9">
            <v>20000</v>
          </cell>
        </row>
        <row r="10">
          <cell r="B10">
            <v>23400</v>
          </cell>
          <cell r="C10">
            <v>114467</v>
          </cell>
          <cell r="D10">
            <v>5000</v>
          </cell>
          <cell r="E10">
            <v>0</v>
          </cell>
        </row>
        <row r="11">
          <cell r="B11">
            <v>0</v>
          </cell>
          <cell r="C11">
            <v>0</v>
          </cell>
          <cell r="D11">
            <v>0</v>
          </cell>
          <cell r="E11">
            <v>0</v>
          </cell>
        </row>
        <row r="16">
          <cell r="B16">
            <v>0</v>
          </cell>
          <cell r="C16">
            <v>234755</v>
          </cell>
          <cell r="D16">
            <v>0</v>
          </cell>
          <cell r="E16">
            <v>0</v>
          </cell>
        </row>
        <row r="17">
          <cell r="B17">
            <v>121198</v>
          </cell>
          <cell r="C17">
            <v>136404</v>
          </cell>
          <cell r="D17">
            <v>0</v>
          </cell>
          <cell r="E17">
            <v>0</v>
          </cell>
        </row>
        <row r="18">
          <cell r="B18">
            <v>0</v>
          </cell>
          <cell r="C18">
            <v>0</v>
          </cell>
          <cell r="D18">
            <v>0</v>
          </cell>
          <cell r="E18">
            <v>0</v>
          </cell>
        </row>
      </sheetData>
      <sheetData sheetId="14">
        <row r="12">
          <cell r="F12">
            <v>161309</v>
          </cell>
        </row>
        <row r="19">
          <cell r="F19">
            <v>97379</v>
          </cell>
        </row>
        <row r="22">
          <cell r="B22">
            <v>0</v>
          </cell>
          <cell r="C22">
            <v>111261</v>
          </cell>
          <cell r="D22">
            <v>26394</v>
          </cell>
          <cell r="E22">
            <v>14029</v>
          </cell>
        </row>
        <row r="23">
          <cell r="B23">
            <v>37350</v>
          </cell>
          <cell r="C23">
            <v>64648</v>
          </cell>
          <cell r="D23">
            <v>5006</v>
          </cell>
          <cell r="E23">
            <v>0</v>
          </cell>
        </row>
        <row r="24">
          <cell r="B24">
            <v>0</v>
          </cell>
          <cell r="C24">
            <v>0</v>
          </cell>
          <cell r="D24">
            <v>0</v>
          </cell>
          <cell r="E24">
            <v>0</v>
          </cell>
        </row>
      </sheetData>
      <sheetData sheetId="15">
        <row r="9">
          <cell r="E9">
            <v>30000</v>
          </cell>
          <cell r="K9">
            <v>10962</v>
          </cell>
        </row>
        <row r="10">
          <cell r="E10">
            <v>0</v>
          </cell>
          <cell r="K10">
            <v>0</v>
          </cell>
        </row>
        <row r="11">
          <cell r="E11">
            <v>0</v>
          </cell>
          <cell r="K11">
            <v>0</v>
          </cell>
        </row>
        <row r="12">
          <cell r="C12">
            <v>7732</v>
          </cell>
          <cell r="I12">
            <v>3230</v>
          </cell>
        </row>
        <row r="15">
          <cell r="E15">
            <v>0</v>
          </cell>
          <cell r="K15">
            <v>0</v>
          </cell>
        </row>
        <row r="16">
          <cell r="E16">
            <v>995</v>
          </cell>
          <cell r="K16">
            <v>1222</v>
          </cell>
        </row>
        <row r="17">
          <cell r="E17">
            <v>0</v>
          </cell>
          <cell r="K17">
            <v>0</v>
          </cell>
        </row>
        <row r="18">
          <cell r="C18">
            <v>1115</v>
          </cell>
          <cell r="I18">
            <v>107</v>
          </cell>
        </row>
        <row r="21">
          <cell r="E21">
            <v>674753</v>
          </cell>
          <cell r="K21">
            <v>92367</v>
          </cell>
        </row>
        <row r="22">
          <cell r="E22">
            <v>150044</v>
          </cell>
          <cell r="K22">
            <v>43676</v>
          </cell>
        </row>
        <row r="23">
          <cell r="E23">
            <v>0</v>
          </cell>
          <cell r="K23">
            <v>0</v>
          </cell>
        </row>
        <row r="24">
          <cell r="C24">
            <v>47245</v>
          </cell>
          <cell r="I24">
            <v>88798</v>
          </cell>
        </row>
        <row r="27">
          <cell r="E27">
            <v>132832</v>
          </cell>
          <cell r="K27">
            <v>17863</v>
          </cell>
        </row>
        <row r="28">
          <cell r="E28">
            <v>6329</v>
          </cell>
          <cell r="K28">
            <v>4985</v>
          </cell>
        </row>
        <row r="29">
          <cell r="E29">
            <v>0</v>
          </cell>
          <cell r="K29">
            <v>0</v>
          </cell>
        </row>
        <row r="30">
          <cell r="C30">
            <v>7866</v>
          </cell>
          <cell r="I30">
            <v>14982</v>
          </cell>
        </row>
        <row r="36">
          <cell r="C36">
            <v>63958</v>
          </cell>
          <cell r="E36">
            <v>994953</v>
          </cell>
          <cell r="I36">
            <v>107117</v>
          </cell>
        </row>
      </sheetData>
      <sheetData sheetId="16">
        <row r="9">
          <cell r="E9">
            <v>30000</v>
          </cell>
          <cell r="K9">
            <v>29576</v>
          </cell>
        </row>
        <row r="10">
          <cell r="E10">
            <v>0</v>
          </cell>
          <cell r="K10">
            <v>60</v>
          </cell>
        </row>
        <row r="11">
          <cell r="E11">
            <v>0</v>
          </cell>
          <cell r="K11">
            <v>0</v>
          </cell>
        </row>
        <row r="12">
          <cell r="C12">
            <v>26406</v>
          </cell>
          <cell r="I12">
            <v>3230</v>
          </cell>
        </row>
        <row r="15">
          <cell r="E15">
            <v>14052</v>
          </cell>
          <cell r="K15">
            <v>5484</v>
          </cell>
        </row>
        <row r="16">
          <cell r="E16">
            <v>23486</v>
          </cell>
          <cell r="K16">
            <v>10074</v>
          </cell>
        </row>
        <row r="17">
          <cell r="E17">
            <v>0</v>
          </cell>
          <cell r="K17">
            <v>0</v>
          </cell>
        </row>
        <row r="18">
          <cell r="C18">
            <v>10384</v>
          </cell>
          <cell r="I18">
            <v>5174</v>
          </cell>
        </row>
        <row r="21">
          <cell r="E21">
            <v>1122789</v>
          </cell>
          <cell r="K21">
            <v>173203</v>
          </cell>
        </row>
        <row r="22">
          <cell r="E22">
            <v>443354</v>
          </cell>
          <cell r="K22">
            <v>124273</v>
          </cell>
        </row>
        <row r="23">
          <cell r="E23">
            <v>0</v>
          </cell>
          <cell r="K23">
            <v>0</v>
          </cell>
        </row>
        <row r="24">
          <cell r="C24">
            <v>105886</v>
          </cell>
          <cell r="I24">
            <v>191590</v>
          </cell>
        </row>
        <row r="27">
          <cell r="E27">
            <v>184882</v>
          </cell>
          <cell r="K27">
            <v>27136</v>
          </cell>
        </row>
        <row r="28">
          <cell r="E28">
            <v>12683</v>
          </cell>
          <cell r="K28">
            <v>7181</v>
          </cell>
        </row>
        <row r="29">
          <cell r="E29">
            <v>0</v>
          </cell>
          <cell r="K29">
            <v>0</v>
          </cell>
        </row>
        <row r="30">
          <cell r="C30">
            <v>11237</v>
          </cell>
          <cell r="I30">
            <v>23080</v>
          </cell>
        </row>
        <row r="36">
          <cell r="C36">
            <v>153913</v>
          </cell>
          <cell r="E36">
            <v>1831246</v>
          </cell>
          <cell r="I36">
            <v>223074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57"/>
  <sheetViews>
    <sheetView tabSelected="1" zoomScalePageLayoutView="0" workbookViewId="0" topLeftCell="A1">
      <selection activeCell="A1" sqref="A1:D1"/>
    </sheetView>
  </sheetViews>
  <sheetFormatPr defaultColWidth="15.7109375" defaultRowHeight="15" customHeight="1"/>
  <cols>
    <col min="1" max="1" width="52.57421875" style="7" customWidth="1"/>
    <col min="2" max="3" width="15.7109375" style="36" customWidth="1"/>
    <col min="4" max="4" width="17.28125" style="36" customWidth="1"/>
    <col min="5" max="16384" width="15.7109375" style="7" customWidth="1"/>
  </cols>
  <sheetData>
    <row r="1" spans="1:4" s="1" customFormat="1" ht="30" customHeight="1">
      <c r="A1" s="281" t="s">
        <v>0</v>
      </c>
      <c r="B1" s="281"/>
      <c r="C1" s="281"/>
      <c r="D1" s="281"/>
    </row>
    <row r="2" spans="1:4" s="1" customFormat="1" ht="15" customHeight="1">
      <c r="A2" s="282"/>
      <c r="B2" s="282"/>
      <c r="C2" s="282"/>
      <c r="D2" s="282"/>
    </row>
    <row r="3" spans="1:4" s="2" customFormat="1" ht="15" customHeight="1">
      <c r="A3" s="283" t="s">
        <v>1</v>
      </c>
      <c r="B3" s="283"/>
      <c r="C3" s="283"/>
      <c r="D3" s="283"/>
    </row>
    <row r="4" spans="1:4" s="2" customFormat="1" ht="15" customHeight="1">
      <c r="A4" s="284" t="s">
        <v>2</v>
      </c>
      <c r="B4" s="284"/>
      <c r="C4" s="284"/>
      <c r="D4" s="284"/>
    </row>
    <row r="5" spans="1:4" s="2" customFormat="1" ht="15" customHeight="1">
      <c r="A5" s="3"/>
      <c r="B5" s="4"/>
      <c r="C5" s="4"/>
      <c r="D5" s="4"/>
    </row>
    <row r="6" spans="1:4" ht="45" customHeight="1">
      <c r="A6" s="5"/>
      <c r="B6" s="6" t="s">
        <v>3</v>
      </c>
      <c r="C6" s="6" t="s">
        <v>4</v>
      </c>
      <c r="D6" s="6" t="s">
        <v>5</v>
      </c>
    </row>
    <row r="7" spans="1:4" ht="15" customHeight="1">
      <c r="A7" s="8" t="s">
        <v>6</v>
      </c>
      <c r="B7" s="9"/>
      <c r="C7" s="9"/>
      <c r="D7" s="9"/>
    </row>
    <row r="8" spans="1:4" ht="15" customHeight="1">
      <c r="A8" s="10" t="s">
        <v>7</v>
      </c>
      <c r="B8" s="11">
        <f>'[1]TB - Rounded'!J28</f>
        <v>1361380</v>
      </c>
      <c r="C8" s="12">
        <v>0</v>
      </c>
      <c r="D8" s="11">
        <f>SUM(B8:C8)</f>
        <v>1361380</v>
      </c>
    </row>
    <row r="9" spans="1:4" ht="15" customHeight="1">
      <c r="A9" s="10" t="s">
        <v>8</v>
      </c>
      <c r="B9" s="13">
        <f>'[1]TB - Rounded'!J32</f>
        <v>1306302</v>
      </c>
      <c r="C9" s="12">
        <v>0</v>
      </c>
      <c r="D9" s="13">
        <f>SUM(B9:C9)</f>
        <v>1306302</v>
      </c>
    </row>
    <row r="10" spans="1:4" ht="15" customHeight="1">
      <c r="A10" s="10" t="s">
        <v>9</v>
      </c>
      <c r="B10" s="13">
        <f>'[1]TB - Rounded'!J23</f>
        <v>5569510</v>
      </c>
      <c r="C10" s="12">
        <v>0</v>
      </c>
      <c r="D10" s="13">
        <f>SUM(B10:C10)</f>
        <v>5569510</v>
      </c>
    </row>
    <row r="11" spans="1:4" ht="15" customHeight="1">
      <c r="A11" s="10" t="s">
        <v>10</v>
      </c>
      <c r="B11" s="13">
        <v>124805</v>
      </c>
      <c r="C11" s="13">
        <f>B11</f>
        <v>124805</v>
      </c>
      <c r="D11" s="14">
        <v>0</v>
      </c>
    </row>
    <row r="12" spans="1:4" ht="15" customHeight="1">
      <c r="A12" s="10" t="s">
        <v>11</v>
      </c>
      <c r="B12" s="15">
        <f>'Equity YTD-4'!B35</f>
        <v>7278</v>
      </c>
      <c r="C12" s="12">
        <v>0</v>
      </c>
      <c r="D12" s="13">
        <f>SUM(B12:C12)</f>
        <v>7278</v>
      </c>
    </row>
    <row r="13" spans="1:4" ht="15" customHeight="1">
      <c r="A13" s="10" t="s">
        <v>12</v>
      </c>
      <c r="B13" s="13">
        <f>91111-46490</f>
        <v>44621</v>
      </c>
      <c r="C13" s="13">
        <f>B13</f>
        <v>44621</v>
      </c>
      <c r="D13" s="14">
        <f>B13-C13</f>
        <v>0</v>
      </c>
    </row>
    <row r="14" spans="1:4" ht="15" customHeight="1">
      <c r="A14" s="10" t="s">
        <v>13</v>
      </c>
      <c r="B14" s="15">
        <f>14419-12463+'[1]TB - Rounded'!J51</f>
        <v>23188</v>
      </c>
      <c r="C14" s="15">
        <f>14419-12463</f>
        <v>1956</v>
      </c>
      <c r="D14" s="13">
        <f>B14-C14</f>
        <v>21232</v>
      </c>
    </row>
    <row r="15" spans="1:4" ht="15" customHeight="1">
      <c r="A15" s="10" t="s">
        <v>14</v>
      </c>
      <c r="B15" s="15">
        <f>17949-7547</f>
        <v>10402</v>
      </c>
      <c r="C15" s="15">
        <f>B15</f>
        <v>10402</v>
      </c>
      <c r="D15" s="12">
        <f>B15-C15</f>
        <v>0</v>
      </c>
    </row>
    <row r="16" spans="1:4" ht="15" customHeight="1">
      <c r="A16" s="10" t="s">
        <v>15</v>
      </c>
      <c r="B16" s="15">
        <f>'[1]TB - Rounded'!J43-1</f>
        <v>77766</v>
      </c>
      <c r="C16" s="12">
        <v>0</v>
      </c>
      <c r="D16" s="13">
        <f>B16-C16</f>
        <v>77766</v>
      </c>
    </row>
    <row r="17" spans="1:4" ht="15" customHeight="1">
      <c r="A17" s="16" t="s">
        <v>16</v>
      </c>
      <c r="B17" s="17">
        <f>SUM(B8:B16)</f>
        <v>8525252</v>
      </c>
      <c r="C17" s="17">
        <f>SUM(C8:C16)</f>
        <v>181784</v>
      </c>
      <c r="D17" s="17">
        <f>SUM(D8:D16)</f>
        <v>8343468</v>
      </c>
    </row>
    <row r="18" spans="1:4" ht="15" customHeight="1">
      <c r="A18" s="16"/>
      <c r="B18" s="18"/>
      <c r="C18" s="18"/>
      <c r="D18" s="19"/>
    </row>
    <row r="19" spans="1:4" ht="15" customHeight="1">
      <c r="A19" s="20" t="s">
        <v>17</v>
      </c>
      <c r="B19" s="21"/>
      <c r="C19" s="21"/>
      <c r="D19" s="21"/>
    </row>
    <row r="20" spans="1:4" ht="15" customHeight="1">
      <c r="A20" s="10" t="s">
        <v>18</v>
      </c>
      <c r="B20" s="21"/>
      <c r="C20" s="22">
        <f>-'[1]TB - Rounded'!J174</f>
        <v>1049529</v>
      </c>
      <c r="D20" s="21"/>
    </row>
    <row r="21" spans="1:4" ht="15" customHeight="1">
      <c r="A21" s="10" t="s">
        <v>19</v>
      </c>
      <c r="B21" s="21"/>
      <c r="C21" s="22">
        <f>-'[1]TB - Rounded'!J177</f>
        <v>427230</v>
      </c>
      <c r="D21" s="21"/>
    </row>
    <row r="22" spans="1:4" ht="15" customHeight="1">
      <c r="A22" s="10" t="s">
        <v>20</v>
      </c>
      <c r="B22" s="21"/>
      <c r="C22" s="22">
        <f>-'[1]TB - Rounded'!J171</f>
        <v>74932</v>
      </c>
      <c r="D22" s="21"/>
    </row>
    <row r="23" spans="1:4" ht="15" customHeight="1">
      <c r="A23" s="10" t="s">
        <v>21</v>
      </c>
      <c r="B23" s="21"/>
      <c r="C23" s="22">
        <f>-'[1]TB - Rounded'!J180</f>
        <v>234411</v>
      </c>
      <c r="D23" s="21"/>
    </row>
    <row r="24" spans="1:4" ht="15" customHeight="1">
      <c r="A24" s="10" t="s">
        <v>22</v>
      </c>
      <c r="B24" s="21"/>
      <c r="C24" s="22">
        <f>-'[1]TB - Rounded'!J186</f>
        <v>34822</v>
      </c>
      <c r="D24" s="19"/>
    </row>
    <row r="25" spans="1:4" ht="15" customHeight="1">
      <c r="A25" s="10" t="s">
        <v>23</v>
      </c>
      <c r="B25" s="21"/>
      <c r="C25" s="22">
        <f>-'[1]TB - Rounded'!J138</f>
        <v>22089</v>
      </c>
      <c r="D25" s="19"/>
    </row>
    <row r="26" spans="1:4" ht="15" customHeight="1">
      <c r="A26" s="10" t="s">
        <v>24</v>
      </c>
      <c r="B26" s="21"/>
      <c r="C26" s="23">
        <f>-'[1]TB - Rounded'!J134</f>
        <v>31206</v>
      </c>
      <c r="D26" s="19"/>
    </row>
    <row r="27" spans="1:4" ht="15" customHeight="1">
      <c r="A27" s="10"/>
      <c r="B27" s="24"/>
      <c r="C27" s="21"/>
      <c r="D27" s="19"/>
    </row>
    <row r="28" spans="1:4" ht="15" customHeight="1">
      <c r="A28" s="16" t="s">
        <v>25</v>
      </c>
      <c r="B28" s="21"/>
      <c r="C28" s="21"/>
      <c r="D28" s="25">
        <f>SUM(C20:C26)</f>
        <v>1874219</v>
      </c>
    </row>
    <row r="29" spans="1:4" ht="15" customHeight="1">
      <c r="A29" s="26"/>
      <c r="B29" s="21"/>
      <c r="C29" s="21"/>
      <c r="D29" s="21"/>
    </row>
    <row r="30" spans="1:4" ht="15" customHeight="1">
      <c r="A30" s="20" t="s">
        <v>26</v>
      </c>
      <c r="B30" s="21"/>
      <c r="C30" s="21"/>
      <c r="D30" s="21"/>
    </row>
    <row r="31" spans="1:4" ht="15" customHeight="1">
      <c r="A31" s="10" t="s">
        <v>27</v>
      </c>
      <c r="B31" s="21"/>
      <c r="C31" s="22">
        <f>'Equity YTD-4'!F43</f>
        <v>2932483</v>
      </c>
      <c r="D31" s="21"/>
    </row>
    <row r="32" spans="1:4" ht="15" customHeight="1">
      <c r="A32" s="10" t="s">
        <v>28</v>
      </c>
      <c r="B32" s="21"/>
      <c r="C32" s="22">
        <f>'Losses Incurred YTD-10'!F18</f>
        <v>386226</v>
      </c>
      <c r="D32" s="19"/>
    </row>
    <row r="33" spans="1:4" ht="15" customHeight="1">
      <c r="A33" s="10" t="s">
        <v>29</v>
      </c>
      <c r="B33" s="21"/>
      <c r="C33" s="22">
        <f>'Losses Incurred YTD-10'!F24</f>
        <v>492357</v>
      </c>
      <c r="D33" s="19"/>
    </row>
    <row r="34" spans="1:4" ht="15" customHeight="1">
      <c r="A34" s="10" t="s">
        <v>30</v>
      </c>
      <c r="B34" s="21"/>
      <c r="C34" s="22">
        <f>'[1]Unpaid Loss Expense Reserves-14'!F12</f>
        <v>161309</v>
      </c>
      <c r="D34" s="19"/>
    </row>
    <row r="35" spans="1:4" ht="15" customHeight="1">
      <c r="A35" s="10" t="s">
        <v>31</v>
      </c>
      <c r="B35" s="18"/>
      <c r="C35" s="22">
        <f>'[1]Unpaid Loss Expense Reserves-14'!F19</f>
        <v>97379</v>
      </c>
      <c r="D35" s="19"/>
    </row>
    <row r="36" spans="1:4" ht="15" customHeight="1">
      <c r="A36" s="10" t="s">
        <v>32</v>
      </c>
      <c r="B36" s="21"/>
      <c r="C36" s="22">
        <f>'Equity YTD-4'!F46</f>
        <v>114403</v>
      </c>
      <c r="D36" s="21"/>
    </row>
    <row r="37" spans="1:4" ht="15" customHeight="1">
      <c r="A37" s="10" t="s">
        <v>33</v>
      </c>
      <c r="B37" s="21"/>
      <c r="C37" s="23">
        <f>'Equity YTD-4'!F47</f>
        <v>100716</v>
      </c>
      <c r="D37" s="21"/>
    </row>
    <row r="38" spans="1:4" ht="15" customHeight="1">
      <c r="A38" s="10"/>
      <c r="B38" s="19"/>
      <c r="C38" s="21"/>
      <c r="D38" s="21"/>
    </row>
    <row r="39" spans="1:4" ht="15" customHeight="1">
      <c r="A39" s="27" t="s">
        <v>34</v>
      </c>
      <c r="B39" s="21"/>
      <c r="C39" s="18"/>
      <c r="D39" s="25">
        <f>SUM(C31:C37)</f>
        <v>4284873</v>
      </c>
    </row>
    <row r="40" spans="1:4" ht="15" customHeight="1">
      <c r="A40" s="27"/>
      <c r="B40" s="21"/>
      <c r="C40" s="18"/>
      <c r="D40" s="28"/>
    </row>
    <row r="41" spans="1:4" ht="15" customHeight="1">
      <c r="A41" s="16" t="s">
        <v>35</v>
      </c>
      <c r="B41" s="21"/>
      <c r="C41" s="18"/>
      <c r="D41" s="29">
        <f>D28+D39</f>
        <v>6159092</v>
      </c>
    </row>
    <row r="42" spans="1:4" ht="15" customHeight="1">
      <c r="A42" s="26"/>
      <c r="B42" s="21"/>
      <c r="C42" s="18"/>
      <c r="D42" s="21"/>
    </row>
    <row r="43" spans="1:4" ht="15" customHeight="1">
      <c r="A43" s="20" t="s">
        <v>36</v>
      </c>
      <c r="B43" s="21"/>
      <c r="C43" s="18"/>
      <c r="D43" s="21"/>
    </row>
    <row r="44" spans="1:6" ht="15" customHeight="1">
      <c r="A44" s="10" t="s">
        <v>37</v>
      </c>
      <c r="B44" s="21"/>
      <c r="C44" s="18"/>
      <c r="D44" s="30">
        <f>D17-D41</f>
        <v>2184376</v>
      </c>
      <c r="E44" s="31"/>
      <c r="F44" s="32"/>
    </row>
    <row r="45" spans="1:4" ht="15" customHeight="1">
      <c r="A45" s="26"/>
      <c r="B45" s="18"/>
      <c r="C45" s="18"/>
      <c r="D45" s="21"/>
    </row>
    <row r="46" spans="1:4" ht="15" customHeight="1" thickBot="1">
      <c r="A46" s="27" t="s">
        <v>38</v>
      </c>
      <c r="B46" s="21"/>
      <c r="C46" s="21"/>
      <c r="D46" s="33">
        <f>D41+D44</f>
        <v>8343468</v>
      </c>
    </row>
    <row r="47" spans="1:4" ht="15" customHeight="1" thickTop="1">
      <c r="A47" s="34"/>
      <c r="B47" s="35"/>
      <c r="C47" s="35"/>
      <c r="D47" s="35"/>
    </row>
    <row r="48" ht="15" customHeight="1">
      <c r="D48" s="35"/>
    </row>
    <row r="49" ht="15" customHeight="1">
      <c r="D49" s="35"/>
    </row>
    <row r="50" ht="15" customHeight="1">
      <c r="D50" s="35"/>
    </row>
    <row r="51" ht="15" customHeight="1">
      <c r="D51" s="35"/>
    </row>
    <row r="52" ht="15" customHeight="1">
      <c r="D52" s="35"/>
    </row>
    <row r="56" spans="2:4" s="37" customFormat="1" ht="15" customHeight="1">
      <c r="B56" s="38"/>
      <c r="D56" s="39"/>
    </row>
    <row r="57" spans="2:4" s="40" customFormat="1" ht="15" customHeight="1">
      <c r="B57" s="41"/>
      <c r="C57" s="41"/>
      <c r="D57" s="41"/>
    </row>
  </sheetData>
  <sheetProtection/>
  <mergeCells count="4">
    <mergeCell ref="A1:D1"/>
    <mergeCell ref="A2:D2"/>
    <mergeCell ref="A3:D3"/>
    <mergeCell ref="A4:D4"/>
  </mergeCells>
  <printOptions horizontalCentered="1"/>
  <pageMargins left="0.25" right="0.25" top="0.5" bottom="0.5" header="0.25" footer="0.25"/>
  <pageSetup horizontalDpi="600" verticalDpi="600" orientation="portrait" scale="80" r:id="rId2"/>
  <headerFooter alignWithMargins="0">
    <oddFooter>&amp;C&amp;"Century Schoolbook,Regular"Page 1</oddFooter>
  </headerFooter>
  <drawing r:id="rId1"/>
</worksheet>
</file>

<file path=xl/worksheets/sheet10.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30" customWidth="1"/>
    <col min="2" max="4" width="16.7109375" style="253" customWidth="1"/>
    <col min="5" max="6" width="16.7109375" style="247" customWidth="1"/>
    <col min="7" max="16384" width="15.7109375" style="32" customWidth="1"/>
  </cols>
  <sheetData>
    <row r="1" spans="1:6" s="223" customFormat="1" ht="24.75" customHeight="1">
      <c r="A1" s="299" t="s">
        <v>0</v>
      </c>
      <c r="B1" s="299"/>
      <c r="C1" s="299"/>
      <c r="D1" s="299"/>
      <c r="E1" s="299"/>
      <c r="F1" s="299"/>
    </row>
    <row r="2" spans="1:6" s="226" customFormat="1" ht="15" customHeight="1">
      <c r="A2" s="224"/>
      <c r="B2" s="225"/>
      <c r="C2" s="225"/>
      <c r="D2" s="225"/>
      <c r="E2" s="225"/>
      <c r="F2" s="225"/>
    </row>
    <row r="3" spans="1:6" s="227" customFormat="1" ht="15" customHeight="1">
      <c r="A3" s="300" t="s">
        <v>184</v>
      </c>
      <c r="B3" s="300"/>
      <c r="C3" s="300"/>
      <c r="D3" s="300"/>
      <c r="E3" s="300"/>
      <c r="F3" s="300"/>
    </row>
    <row r="4" spans="1:6" s="227" customFormat="1" ht="15" customHeight="1">
      <c r="A4" s="300" t="s">
        <v>197</v>
      </c>
      <c r="B4" s="300"/>
      <c r="C4" s="300"/>
      <c r="D4" s="300"/>
      <c r="E4" s="300"/>
      <c r="F4" s="300"/>
    </row>
    <row r="5" spans="1:6" s="229" customFormat="1" ht="15" customHeight="1">
      <c r="A5" s="224"/>
      <c r="B5" s="228"/>
      <c r="C5" s="228"/>
      <c r="D5" s="228"/>
      <c r="E5" s="225"/>
      <c r="F5" s="225"/>
    </row>
    <row r="6" spans="2:6" ht="30" customHeight="1">
      <c r="B6" s="183" t="s">
        <v>71</v>
      </c>
      <c r="C6" s="183" t="s">
        <v>72</v>
      </c>
      <c r="D6" s="183" t="s">
        <v>73</v>
      </c>
      <c r="E6" s="183" t="s">
        <v>74</v>
      </c>
      <c r="F6" s="184" t="s">
        <v>75</v>
      </c>
    </row>
    <row r="7" spans="1:6" ht="15" customHeight="1">
      <c r="A7" s="231" t="s">
        <v>186</v>
      </c>
      <c r="B7" s="232"/>
      <c r="C7" s="232"/>
      <c r="D7" s="232"/>
      <c r="E7" s="232"/>
      <c r="F7" s="232"/>
    </row>
    <row r="8" spans="1:6" ht="15" customHeight="1">
      <c r="A8" s="231" t="s">
        <v>187</v>
      </c>
      <c r="B8" s="233"/>
      <c r="C8" s="233"/>
      <c r="D8" s="233"/>
      <c r="E8" s="233"/>
      <c r="F8" s="233"/>
    </row>
    <row r="9" spans="1:6" ht="15" customHeight="1">
      <c r="A9" s="234" t="s">
        <v>188</v>
      </c>
      <c r="B9" s="165">
        <f>'[1]Loss Expenses Paid YTD-16'!E27</f>
        <v>184882</v>
      </c>
      <c r="C9" s="165">
        <f>'[1]Loss Expenses Paid YTD-16'!E21</f>
        <v>1122789</v>
      </c>
      <c r="D9" s="165">
        <f>'[1]Loss Expenses Paid YTD-16'!E15</f>
        <v>14052</v>
      </c>
      <c r="E9" s="165">
        <f>'[1]Loss Expenses Paid YTD-16'!E9+'[1]TB - Rounded'!I280</f>
        <v>29800</v>
      </c>
      <c r="F9" s="165">
        <f>SUM(B9:E9)</f>
        <v>1351523</v>
      </c>
    </row>
    <row r="10" spans="1:6" ht="15" customHeight="1">
      <c r="A10" s="234" t="s">
        <v>163</v>
      </c>
      <c r="B10" s="189">
        <f>'[1]Loss Expenses Paid YTD-16'!E28</f>
        <v>12683</v>
      </c>
      <c r="C10" s="189">
        <f>'[1]Loss Expenses Paid YTD-16'!E22</f>
        <v>443354</v>
      </c>
      <c r="D10" s="235">
        <f>'[1]Loss Expenses Paid YTD-16'!E16</f>
        <v>23486</v>
      </c>
      <c r="E10" s="153">
        <f>'[1]Loss Expenses Paid YTD-16'!E10</f>
        <v>0</v>
      </c>
      <c r="F10" s="189">
        <f>SUM(B10:E10)</f>
        <v>479523</v>
      </c>
    </row>
    <row r="11" spans="1:6" ht="15" customHeight="1">
      <c r="A11" s="234" t="s">
        <v>164</v>
      </c>
      <c r="B11" s="153">
        <f>'[1]Loss Expenses Paid YTD-16'!E29</f>
        <v>0</v>
      </c>
      <c r="C11" s="153">
        <f>'[1]Loss Expenses Paid YTD-16'!E23</f>
        <v>0</v>
      </c>
      <c r="D11" s="153">
        <f>'[1]Loss Expenses Paid YTD-16'!E17</f>
        <v>0</v>
      </c>
      <c r="E11" s="153">
        <f>'[1]Loss Expenses Paid YTD-16'!E11</f>
        <v>0</v>
      </c>
      <c r="F11" s="153">
        <f>SUM(B11:E11)</f>
        <v>0</v>
      </c>
    </row>
    <row r="12" spans="1:6" ht="15" customHeight="1" thickBot="1">
      <c r="A12" s="236" t="s">
        <v>165</v>
      </c>
      <c r="B12" s="191">
        <f>SUM(B9:B11)</f>
        <v>197565</v>
      </c>
      <c r="C12" s="191">
        <f>SUM(C9:C11)</f>
        <v>1566143</v>
      </c>
      <c r="D12" s="98">
        <f>SUM(D9:D11)</f>
        <v>37538</v>
      </c>
      <c r="E12" s="98">
        <f>SUM(E9:E11)</f>
        <v>29800</v>
      </c>
      <c r="F12" s="193">
        <f>SUM(F9:F11)</f>
        <v>1831046</v>
      </c>
    </row>
    <row r="13" spans="1:6" ht="15" customHeight="1" thickTop="1">
      <c r="A13" s="231"/>
      <c r="B13" s="237"/>
      <c r="C13" s="237"/>
      <c r="D13" s="237"/>
      <c r="E13" s="238"/>
      <c r="F13" s="239"/>
    </row>
    <row r="14" spans="1:6" ht="15" customHeight="1">
      <c r="A14" s="231" t="s">
        <v>189</v>
      </c>
      <c r="B14" s="237"/>
      <c r="C14" s="237"/>
      <c r="D14" s="237"/>
      <c r="E14" s="238"/>
      <c r="F14" s="239"/>
    </row>
    <row r="15" spans="1:6" ht="15" customHeight="1">
      <c r="A15" s="234" t="s">
        <v>190</v>
      </c>
      <c r="B15" s="153">
        <f>'[1]Unpaid Loss Reserves-13'!B9</f>
        <v>0</v>
      </c>
      <c r="C15" s="189">
        <f>'[1]Unpaid Loss Reserves-13'!C9</f>
        <v>197000</v>
      </c>
      <c r="D15" s="189">
        <f>'[1]Unpaid Loss Reserves-13'!D9</f>
        <v>26359</v>
      </c>
      <c r="E15" s="189">
        <f>'[1]Unpaid Loss Reserves-13'!E9</f>
        <v>20000</v>
      </c>
      <c r="F15" s="254">
        <f>SUM(B15:E15)</f>
        <v>243359</v>
      </c>
    </row>
    <row r="16" spans="1:6" ht="15" customHeight="1">
      <c r="A16" s="234" t="s">
        <v>191</v>
      </c>
      <c r="B16" s="189">
        <f>'[1]Unpaid Loss Reserves-13'!B10</f>
        <v>23400</v>
      </c>
      <c r="C16" s="189">
        <f>'[1]Unpaid Loss Reserves-13'!C10</f>
        <v>114467</v>
      </c>
      <c r="D16" s="189">
        <f>'[1]Unpaid Loss Reserves-13'!D10</f>
        <v>5000</v>
      </c>
      <c r="E16" s="153">
        <f>'[1]Unpaid Loss Reserves-13'!E10</f>
        <v>0</v>
      </c>
      <c r="F16" s="254">
        <f>SUM(B16:E16)</f>
        <v>142867</v>
      </c>
    </row>
    <row r="17" spans="1:6" ht="15" customHeight="1">
      <c r="A17" s="234" t="s">
        <v>192</v>
      </c>
      <c r="B17" s="153">
        <f>'[1]Unpaid Loss Reserves-13'!B11</f>
        <v>0</v>
      </c>
      <c r="C17" s="153">
        <f>'[1]Unpaid Loss Reserves-13'!C11</f>
        <v>0</v>
      </c>
      <c r="D17" s="153">
        <f>'[1]Unpaid Loss Reserves-13'!D11</f>
        <v>0</v>
      </c>
      <c r="E17" s="153">
        <f>'[1]Unpaid Loss Reserves-13'!E11</f>
        <v>0</v>
      </c>
      <c r="F17" s="153">
        <f>SUM(B17:E17)</f>
        <v>0</v>
      </c>
    </row>
    <row r="18" spans="1:6" ht="15" customHeight="1" thickBot="1">
      <c r="A18" s="236" t="s">
        <v>165</v>
      </c>
      <c r="B18" s="191">
        <f>SUM(B15:B17)</f>
        <v>23400</v>
      </c>
      <c r="C18" s="191">
        <f>SUM(C15:C17)</f>
        <v>311467</v>
      </c>
      <c r="D18" s="191">
        <f>SUM(D15:D17)</f>
        <v>31359</v>
      </c>
      <c r="E18" s="191">
        <f>SUM(E15:E17)</f>
        <v>20000</v>
      </c>
      <c r="F18" s="193">
        <f>SUM(F15:F17)</f>
        <v>386226</v>
      </c>
    </row>
    <row r="19" spans="1:6" ht="15" customHeight="1" thickTop="1">
      <c r="A19" s="231"/>
      <c r="B19" s="95"/>
      <c r="C19" s="95"/>
      <c r="D19" s="95"/>
      <c r="E19" s="240"/>
      <c r="F19" s="241"/>
    </row>
    <row r="20" spans="1:6" ht="15" customHeight="1">
      <c r="A20" s="231" t="s">
        <v>193</v>
      </c>
      <c r="B20" s="238"/>
      <c r="C20" s="238"/>
      <c r="D20" s="238"/>
      <c r="E20" s="238"/>
      <c r="F20" s="242"/>
    </row>
    <row r="21" spans="1:6" ht="15" customHeight="1">
      <c r="A21" s="234" t="s">
        <v>190</v>
      </c>
      <c r="B21" s="153">
        <f>'[1]Unpaid Loss Reserves-13'!B16</f>
        <v>0</v>
      </c>
      <c r="C21" s="189">
        <f>'[1]Unpaid Loss Reserves-13'!C16</f>
        <v>234755</v>
      </c>
      <c r="D21" s="153">
        <f>'[1]Unpaid Loss Reserves-13'!D16</f>
        <v>0</v>
      </c>
      <c r="E21" s="153">
        <f>'[1]Unpaid Loss Reserves-13'!E16</f>
        <v>0</v>
      </c>
      <c r="F21" s="254">
        <f>SUM(B21:E21)</f>
        <v>234755</v>
      </c>
    </row>
    <row r="22" spans="1:6" ht="15" customHeight="1">
      <c r="A22" s="234" t="s">
        <v>191</v>
      </c>
      <c r="B22" s="189">
        <f>'[1]Unpaid Loss Reserves-13'!B17</f>
        <v>121198</v>
      </c>
      <c r="C22" s="189">
        <f>'[1]Unpaid Loss Reserves-13'!C17</f>
        <v>136404</v>
      </c>
      <c r="D22" s="153">
        <f>'[1]Unpaid Loss Reserves-13'!D17</f>
        <v>0</v>
      </c>
      <c r="E22" s="153">
        <f>'[1]Unpaid Loss Reserves-13'!E17</f>
        <v>0</v>
      </c>
      <c r="F22" s="254">
        <f>SUM(B22:E22)</f>
        <v>257602</v>
      </c>
    </row>
    <row r="23" spans="1:6" ht="15" customHeight="1">
      <c r="A23" s="234" t="s">
        <v>192</v>
      </c>
      <c r="B23" s="153">
        <f>'[1]Unpaid Loss Reserves-13'!B18</f>
        <v>0</v>
      </c>
      <c r="C23" s="153">
        <f>'[1]Unpaid Loss Reserves-13'!C18</f>
        <v>0</v>
      </c>
      <c r="D23" s="153">
        <f>'[1]Unpaid Loss Reserves-13'!D18</f>
        <v>0</v>
      </c>
      <c r="E23" s="153">
        <f>'[1]Unpaid Loss Reserves-13'!E18</f>
        <v>0</v>
      </c>
      <c r="F23" s="153">
        <f>SUM(B23:E23)</f>
        <v>0</v>
      </c>
    </row>
    <row r="24" spans="1:6" ht="15" customHeight="1" thickBot="1">
      <c r="A24" s="236" t="s">
        <v>165</v>
      </c>
      <c r="B24" s="191">
        <f>SUM(B21:B23)</f>
        <v>121198</v>
      </c>
      <c r="C24" s="191">
        <f>SUM(C21:C23)</f>
        <v>371159</v>
      </c>
      <c r="D24" s="192">
        <f>SUM(D21:D23)</f>
        <v>0</v>
      </c>
      <c r="E24" s="192">
        <f>SUM(E21:E23)</f>
        <v>0</v>
      </c>
      <c r="F24" s="193">
        <f>SUM(F21:F23)</f>
        <v>492357</v>
      </c>
    </row>
    <row r="25" spans="1:6" ht="15" customHeight="1" thickTop="1">
      <c r="A25" s="231"/>
      <c r="B25" s="237"/>
      <c r="C25" s="237"/>
      <c r="D25" s="237"/>
      <c r="E25" s="238"/>
      <c r="F25" s="239"/>
    </row>
    <row r="26" spans="1:6" ht="15" customHeight="1">
      <c r="A26" s="231" t="s">
        <v>198</v>
      </c>
      <c r="B26" s="243"/>
      <c r="C26" s="243"/>
      <c r="D26" s="243"/>
      <c r="E26" s="238"/>
      <c r="F26" s="239"/>
    </row>
    <row r="27" spans="1:6" ht="15" customHeight="1">
      <c r="A27" s="231" t="s">
        <v>195</v>
      </c>
      <c r="B27" s="243"/>
      <c r="C27" s="243"/>
      <c r="D27" s="243"/>
      <c r="E27" s="238"/>
      <c r="F27" s="239"/>
    </row>
    <row r="28" spans="1:6" ht="15" customHeight="1">
      <c r="A28" s="234" t="s">
        <v>190</v>
      </c>
      <c r="B28" s="153">
        <v>0</v>
      </c>
      <c r="C28" s="189">
        <v>561508</v>
      </c>
      <c r="D28" s="189">
        <v>135795</v>
      </c>
      <c r="E28" s="189">
        <v>50000</v>
      </c>
      <c r="F28" s="189">
        <f>SUM(B28:E28)</f>
        <v>747303</v>
      </c>
    </row>
    <row r="29" spans="1:6" ht="15" customHeight="1">
      <c r="A29" s="234" t="s">
        <v>191</v>
      </c>
      <c r="B29" s="153">
        <v>0</v>
      </c>
      <c r="C29" s="189">
        <v>419830</v>
      </c>
      <c r="D29" s="189">
        <v>86880</v>
      </c>
      <c r="E29" s="153">
        <v>0</v>
      </c>
      <c r="F29" s="189">
        <f>SUM(B29:E29)</f>
        <v>506710</v>
      </c>
    </row>
    <row r="30" spans="1:6" ht="15" customHeight="1">
      <c r="A30" s="234" t="s">
        <v>192</v>
      </c>
      <c r="B30" s="153">
        <v>0</v>
      </c>
      <c r="C30" s="153">
        <v>0</v>
      </c>
      <c r="D30" s="153">
        <v>0</v>
      </c>
      <c r="E30" s="153">
        <v>0</v>
      </c>
      <c r="F30" s="153">
        <f>SUM(B30:E30)</f>
        <v>0</v>
      </c>
    </row>
    <row r="31" spans="1:6" ht="15" customHeight="1" thickBot="1">
      <c r="A31" s="236" t="s">
        <v>165</v>
      </c>
      <c r="B31" s="192">
        <f>SUM(B28:B30)</f>
        <v>0</v>
      </c>
      <c r="C31" s="191">
        <f>SUM(C28:C30)</f>
        <v>981338</v>
      </c>
      <c r="D31" s="191">
        <f>SUM(D28:D30)</f>
        <v>222675</v>
      </c>
      <c r="E31" s="191">
        <f>SUM(E28:E30)</f>
        <v>50000</v>
      </c>
      <c r="F31" s="193">
        <f>SUM(F28:F30)</f>
        <v>1254013</v>
      </c>
    </row>
    <row r="32" spans="1:6" s="245" customFormat="1" ht="15" customHeight="1" thickTop="1">
      <c r="A32" s="231"/>
      <c r="B32" s="243"/>
      <c r="C32" s="243"/>
      <c r="D32" s="243"/>
      <c r="E32" s="243"/>
      <c r="F32" s="244"/>
    </row>
    <row r="33" spans="1:6" ht="15" customHeight="1">
      <c r="A33" s="231" t="s">
        <v>196</v>
      </c>
      <c r="B33" s="237"/>
      <c r="C33" s="237"/>
      <c r="D33" s="237"/>
      <c r="E33" s="238"/>
      <c r="F33" s="239"/>
    </row>
    <row r="34" spans="1:6" ht="15" customHeight="1">
      <c r="A34" s="234" t="s">
        <v>190</v>
      </c>
      <c r="B34" s="189">
        <f aca="true" t="shared" si="0" ref="B34:E36">B9+B15+B21-B28</f>
        <v>184882</v>
      </c>
      <c r="C34" s="189">
        <f t="shared" si="0"/>
        <v>993036</v>
      </c>
      <c r="D34" s="235">
        <f t="shared" si="0"/>
        <v>-95384</v>
      </c>
      <c r="E34" s="235">
        <f t="shared" si="0"/>
        <v>-200</v>
      </c>
      <c r="F34" s="189">
        <f>SUM(B34:E34)</f>
        <v>1082334</v>
      </c>
    </row>
    <row r="35" spans="1:6" ht="15" customHeight="1">
      <c r="A35" s="234" t="s">
        <v>191</v>
      </c>
      <c r="B35" s="189">
        <f t="shared" si="0"/>
        <v>157281</v>
      </c>
      <c r="C35" s="189">
        <f t="shared" si="0"/>
        <v>274395</v>
      </c>
      <c r="D35" s="235">
        <f t="shared" si="0"/>
        <v>-58394</v>
      </c>
      <c r="E35" s="153">
        <f t="shared" si="0"/>
        <v>0</v>
      </c>
      <c r="F35" s="189">
        <f>SUM(B35:E35)</f>
        <v>373282</v>
      </c>
    </row>
    <row r="36" spans="1:6" ht="15" customHeight="1">
      <c r="A36" s="234" t="s">
        <v>192</v>
      </c>
      <c r="B36" s="153">
        <f t="shared" si="0"/>
        <v>0</v>
      </c>
      <c r="C36" s="153">
        <f t="shared" si="0"/>
        <v>0</v>
      </c>
      <c r="D36" s="153">
        <f t="shared" si="0"/>
        <v>0</v>
      </c>
      <c r="E36" s="153">
        <f t="shared" si="0"/>
        <v>0</v>
      </c>
      <c r="F36" s="153">
        <f>SUM(B36:E36)</f>
        <v>0</v>
      </c>
    </row>
    <row r="37" spans="1:6" ht="15" customHeight="1" thickBot="1">
      <c r="A37" s="236" t="s">
        <v>165</v>
      </c>
      <c r="B37" s="246">
        <f>SUM(B34:B36)</f>
        <v>342163</v>
      </c>
      <c r="C37" s="246">
        <f>SUM(C34:C36)</f>
        <v>1267431</v>
      </c>
      <c r="D37" s="246">
        <f>SUM(D34:D36)</f>
        <v>-153778</v>
      </c>
      <c r="E37" s="246">
        <f>SUM(E34:E36)</f>
        <v>-200</v>
      </c>
      <c r="F37" s="246">
        <f>SUM(F34:F36)</f>
        <v>1455616</v>
      </c>
    </row>
    <row r="38" spans="2:4" ht="15" customHeight="1" thickTop="1">
      <c r="B38" s="242"/>
      <c r="C38" s="242"/>
      <c r="D38" s="242"/>
    </row>
    <row r="39" spans="1:6" s="252" customFormat="1" ht="15" customHeight="1">
      <c r="A39" s="249"/>
      <c r="B39" s="250"/>
      <c r="C39" s="250"/>
      <c r="D39" s="250"/>
      <c r="E39" s="251"/>
      <c r="F39" s="251"/>
    </row>
    <row r="40" spans="2:4" ht="15" customHeight="1">
      <c r="B40" s="232"/>
      <c r="C40" s="232"/>
      <c r="D40" s="232"/>
    </row>
    <row r="41" spans="2:4" ht="15" customHeight="1">
      <c r="B41" s="232"/>
      <c r="C41" s="232"/>
      <c r="D41" s="232"/>
    </row>
    <row r="42" spans="2:4" ht="15" customHeight="1">
      <c r="B42" s="232"/>
      <c r="C42" s="232"/>
      <c r="D42" s="232"/>
    </row>
    <row r="43" spans="1:4" ht="15" customHeight="1">
      <c r="A43" s="224"/>
      <c r="B43" s="232"/>
      <c r="C43" s="232"/>
      <c r="D43" s="232"/>
    </row>
    <row r="44" spans="1:4" ht="15" customHeight="1">
      <c r="A44" s="224"/>
      <c r="B44" s="232"/>
      <c r="C44" s="232"/>
      <c r="D44" s="232"/>
    </row>
    <row r="45" spans="1:4" ht="15" customHeight="1">
      <c r="A45" s="224"/>
      <c r="B45" s="232"/>
      <c r="C45" s="232"/>
      <c r="D45" s="232"/>
    </row>
    <row r="46" spans="1:4" ht="15" customHeight="1">
      <c r="A46" s="224"/>
      <c r="B46" s="232"/>
      <c r="C46" s="232"/>
      <c r="D46" s="232"/>
    </row>
    <row r="47" spans="1:4" ht="15" customHeight="1">
      <c r="A47" s="224"/>
      <c r="B47" s="232"/>
      <c r="C47" s="232"/>
      <c r="D47" s="232"/>
    </row>
    <row r="48" spans="1:4" ht="15" customHeight="1">
      <c r="A48" s="224"/>
      <c r="B48" s="232"/>
      <c r="C48" s="232"/>
      <c r="D48" s="232"/>
    </row>
    <row r="49" spans="1:6" ht="15" customHeight="1">
      <c r="A49" s="224"/>
      <c r="B49" s="232"/>
      <c r="C49" s="232"/>
      <c r="D49" s="232"/>
      <c r="E49" s="32"/>
      <c r="F49" s="32"/>
    </row>
    <row r="50" spans="1:6" ht="15" customHeight="1">
      <c r="A50" s="224"/>
      <c r="B50" s="232"/>
      <c r="C50" s="232"/>
      <c r="D50" s="232"/>
      <c r="E50" s="32"/>
      <c r="F50" s="32"/>
    </row>
    <row r="51" spans="1:6" ht="15" customHeight="1">
      <c r="A51" s="224"/>
      <c r="B51" s="232"/>
      <c r="C51" s="232"/>
      <c r="D51" s="232"/>
      <c r="E51" s="32"/>
      <c r="F51" s="32"/>
    </row>
    <row r="52" spans="1:6" ht="15" customHeight="1">
      <c r="A52" s="224"/>
      <c r="B52" s="232"/>
      <c r="C52" s="232"/>
      <c r="D52" s="232"/>
      <c r="E52" s="32"/>
      <c r="F52" s="32"/>
    </row>
    <row r="53" spans="1:6" ht="15" customHeight="1">
      <c r="A53" s="224"/>
      <c r="B53" s="232"/>
      <c r="C53" s="232"/>
      <c r="D53" s="232"/>
      <c r="E53" s="32"/>
      <c r="F53" s="32"/>
    </row>
    <row r="54" spans="1:6" ht="15" customHeight="1">
      <c r="A54" s="224"/>
      <c r="B54" s="232"/>
      <c r="C54" s="232"/>
      <c r="D54" s="232"/>
      <c r="E54" s="32"/>
      <c r="F54" s="32"/>
    </row>
    <row r="55" spans="1:6" ht="15" customHeight="1">
      <c r="A55" s="224"/>
      <c r="E55" s="32"/>
      <c r="F55" s="32"/>
    </row>
    <row r="56" spans="1:6" ht="15" customHeight="1">
      <c r="A56" s="224"/>
      <c r="E56" s="32"/>
      <c r="F56" s="32"/>
    </row>
    <row r="57" spans="1:6" ht="15" customHeight="1">
      <c r="A57" s="224"/>
      <c r="E57" s="32"/>
      <c r="F57" s="32"/>
    </row>
    <row r="58" spans="1:6" ht="15" customHeight="1">
      <c r="A58" s="224"/>
      <c r="E58" s="32"/>
      <c r="F58" s="32"/>
    </row>
    <row r="59" spans="1:6" ht="15" customHeight="1">
      <c r="A59" s="224"/>
      <c r="E59" s="32"/>
      <c r="F59" s="32"/>
    </row>
    <row r="60" spans="1:6" ht="15" customHeight="1">
      <c r="A60" s="224"/>
      <c r="E60" s="32"/>
      <c r="F60" s="32"/>
    </row>
    <row r="61" spans="1:6" ht="15" customHeight="1">
      <c r="A61" s="224"/>
      <c r="E61" s="32"/>
      <c r="F61" s="32"/>
    </row>
    <row r="62" spans="1:6" ht="15" customHeight="1">
      <c r="A62" s="224"/>
      <c r="E62" s="32"/>
      <c r="F62" s="32"/>
    </row>
    <row r="63" spans="1:6" ht="15" customHeight="1">
      <c r="A63" s="224"/>
      <c r="E63" s="32"/>
      <c r="F63" s="32"/>
    </row>
    <row r="64" spans="1:6" ht="15" customHeight="1">
      <c r="A64" s="224"/>
      <c r="E64" s="32"/>
      <c r="F64" s="32"/>
    </row>
    <row r="65" spans="1:6" ht="15" customHeight="1">
      <c r="A65" s="224"/>
      <c r="B65" s="32"/>
      <c r="C65" s="32"/>
      <c r="D65" s="32"/>
      <c r="E65" s="32"/>
      <c r="F65" s="32"/>
    </row>
    <row r="66" spans="1:6" ht="15" customHeight="1">
      <c r="A66" s="224"/>
      <c r="B66" s="32"/>
      <c r="C66" s="32"/>
      <c r="D66" s="32"/>
      <c r="E66" s="32"/>
      <c r="F66" s="32"/>
    </row>
    <row r="67" spans="1:6" ht="15" customHeight="1">
      <c r="A67" s="224"/>
      <c r="B67" s="32"/>
      <c r="C67" s="32"/>
      <c r="D67" s="32"/>
      <c r="E67" s="32"/>
      <c r="F67" s="32"/>
    </row>
    <row r="68" spans="1:6" ht="15" customHeight="1">
      <c r="A68" s="224"/>
      <c r="B68" s="32"/>
      <c r="C68" s="32"/>
      <c r="D68" s="32"/>
      <c r="E68" s="32"/>
      <c r="F68" s="32"/>
    </row>
    <row r="69" spans="1:6" ht="15" customHeight="1">
      <c r="A69" s="224"/>
      <c r="B69" s="32"/>
      <c r="C69" s="32"/>
      <c r="D69" s="32"/>
      <c r="E69" s="32"/>
      <c r="F69" s="32"/>
    </row>
    <row r="70" spans="1:6" ht="15" customHeight="1">
      <c r="A70" s="224"/>
      <c r="B70" s="32"/>
      <c r="C70" s="32"/>
      <c r="D70" s="32"/>
      <c r="E70" s="32"/>
      <c r="F70" s="32"/>
    </row>
    <row r="71" spans="1:6" ht="15" customHeight="1">
      <c r="A71" s="224"/>
      <c r="B71" s="32"/>
      <c r="C71" s="32"/>
      <c r="D71" s="32"/>
      <c r="E71" s="32"/>
      <c r="F71" s="32"/>
    </row>
    <row r="72" spans="1:6" ht="15" customHeight="1">
      <c r="A72" s="224"/>
      <c r="B72" s="32"/>
      <c r="C72" s="32"/>
      <c r="D72" s="32"/>
      <c r="E72" s="32"/>
      <c r="F72" s="32"/>
    </row>
    <row r="73" spans="1:6" ht="15" customHeight="1">
      <c r="A73" s="224"/>
      <c r="B73" s="32"/>
      <c r="C73" s="32"/>
      <c r="D73" s="32"/>
      <c r="E73" s="32"/>
      <c r="F73" s="32"/>
    </row>
    <row r="74" spans="1:6" ht="15" customHeight="1">
      <c r="A74" s="224"/>
      <c r="B74" s="32"/>
      <c r="C74" s="32"/>
      <c r="D74" s="32"/>
      <c r="E74" s="32"/>
      <c r="F74" s="32"/>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10
</oddFooter>
  </headerFooter>
</worksheet>
</file>

<file path=xl/worksheets/sheet11.xml><?xml version="1.0" encoding="utf-8"?>
<worksheet xmlns="http://schemas.openxmlformats.org/spreadsheetml/2006/main" xmlns:r="http://schemas.openxmlformats.org/officeDocument/2006/relationships">
  <dimension ref="A1:W79"/>
  <sheetViews>
    <sheetView zoomScalePageLayoutView="0" workbookViewId="0" topLeftCell="A1">
      <selection activeCell="A1" sqref="A1"/>
    </sheetView>
  </sheetViews>
  <sheetFormatPr defaultColWidth="15.7109375" defaultRowHeight="15" customHeight="1"/>
  <cols>
    <col min="1" max="1" width="45.7109375" style="7" customWidth="1"/>
    <col min="2" max="2" width="19.00390625" style="208" customWidth="1"/>
    <col min="3" max="3" width="18.421875" style="208" customWidth="1"/>
    <col min="4" max="4" width="18.140625" style="208" customWidth="1"/>
    <col min="5" max="5" width="19.28125" style="71" customWidth="1"/>
    <col min="6" max="6" width="20.7109375" style="71" customWidth="1"/>
    <col min="7" max="7" width="15.7109375" style="71" customWidth="1"/>
    <col min="8" max="16384" width="15.7109375" style="7" customWidth="1"/>
  </cols>
  <sheetData>
    <row r="1" spans="1:7" s="174" customFormat="1" ht="30" customHeight="1">
      <c r="A1" s="255" t="s">
        <v>0</v>
      </c>
      <c r="B1" s="256"/>
      <c r="C1" s="256"/>
      <c r="D1" s="256"/>
      <c r="E1" s="257"/>
      <c r="F1" s="258"/>
      <c r="G1" s="259"/>
    </row>
    <row r="2" spans="1:6" ht="15" customHeight="1">
      <c r="A2" s="82"/>
      <c r="B2" s="260"/>
      <c r="C2" s="260"/>
      <c r="D2" s="260"/>
      <c r="E2" s="260"/>
      <c r="F2" s="127"/>
    </row>
    <row r="3" spans="1:7" s="80" customFormat="1" ht="15" customHeight="1">
      <c r="A3" s="261" t="s">
        <v>199</v>
      </c>
      <c r="B3" s="262"/>
      <c r="C3" s="262"/>
      <c r="D3" s="262"/>
      <c r="E3" s="263"/>
      <c r="F3" s="264"/>
      <c r="G3" s="125"/>
    </row>
    <row r="4" spans="1:7" s="80" customFormat="1" ht="15" customHeight="1">
      <c r="A4" s="261" t="s">
        <v>200</v>
      </c>
      <c r="B4" s="262"/>
      <c r="C4" s="262"/>
      <c r="D4" s="262"/>
      <c r="E4" s="263"/>
      <c r="F4" s="264"/>
      <c r="G4" s="125"/>
    </row>
    <row r="5" spans="1:7" s="80" customFormat="1" ht="15" customHeight="1">
      <c r="A5" s="45" t="s">
        <v>112</v>
      </c>
      <c r="B5" s="262"/>
      <c r="C5" s="262"/>
      <c r="D5" s="262"/>
      <c r="E5" s="263"/>
      <c r="F5" s="264"/>
      <c r="G5" s="125"/>
    </row>
    <row r="6" spans="1:6" ht="15" customHeight="1">
      <c r="A6" s="265"/>
      <c r="E6" s="127"/>
      <c r="F6" s="127"/>
    </row>
    <row r="7" spans="1:6" ht="30" customHeight="1">
      <c r="A7" s="93"/>
      <c r="B7" s="183" t="s">
        <v>71</v>
      </c>
      <c r="C7" s="183" t="s">
        <v>72</v>
      </c>
      <c r="D7" s="183" t="s">
        <v>73</v>
      </c>
      <c r="E7" s="183" t="s">
        <v>74</v>
      </c>
      <c r="F7" s="184" t="s">
        <v>75</v>
      </c>
    </row>
    <row r="8" spans="1:6" ht="30" customHeight="1">
      <c r="A8" s="266" t="s">
        <v>201</v>
      </c>
      <c r="B8" s="267"/>
      <c r="C8" s="267"/>
      <c r="D8" s="267"/>
      <c r="F8" s="268"/>
    </row>
    <row r="9" spans="1:22" ht="15" customHeight="1">
      <c r="A9" s="7" t="s">
        <v>202</v>
      </c>
      <c r="B9" s="165">
        <f>'[1]Loss Expenses Paid QTD-15'!K27</f>
        <v>17863</v>
      </c>
      <c r="C9" s="165">
        <f>'[1]Loss Expenses Paid QTD-15'!K21</f>
        <v>92367</v>
      </c>
      <c r="D9" s="195">
        <f>'[1]Loss Expenses Paid QTD-15'!K15</f>
        <v>0</v>
      </c>
      <c r="E9" s="165">
        <f>'[1]Loss Expenses Paid QTD-15'!K9</f>
        <v>10962</v>
      </c>
      <c r="F9" s="165">
        <f>SUM(B9:E9)</f>
        <v>121192</v>
      </c>
      <c r="G9" s="145"/>
      <c r="H9" s="269"/>
      <c r="I9" s="269"/>
      <c r="J9" s="269"/>
      <c r="K9" s="269"/>
      <c r="L9" s="269"/>
      <c r="M9" s="269"/>
      <c r="N9" s="269"/>
      <c r="O9" s="269"/>
      <c r="P9" s="269"/>
      <c r="Q9" s="269"/>
      <c r="R9" s="269"/>
      <c r="S9" s="269"/>
      <c r="T9" s="269"/>
      <c r="U9" s="269"/>
      <c r="V9" s="269"/>
    </row>
    <row r="10" spans="1:22" s="194" customFormat="1" ht="15" customHeight="1">
      <c r="A10" s="194" t="s">
        <v>203</v>
      </c>
      <c r="B10" s="270">
        <f>'[1]Loss Expenses Paid QTD-15'!K28</f>
        <v>4985</v>
      </c>
      <c r="C10" s="270">
        <f>'[1]Loss Expenses Paid QTD-15'!K22</f>
        <v>43676</v>
      </c>
      <c r="D10" s="270">
        <f>'[1]Loss Expenses Paid QTD-15'!K16</f>
        <v>1222</v>
      </c>
      <c r="E10" s="195">
        <f>'[1]Loss Expenses Paid QTD-15'!K10</f>
        <v>0</v>
      </c>
      <c r="F10" s="209">
        <f>SUM(B10:E10)</f>
        <v>49883</v>
      </c>
      <c r="G10" s="145"/>
      <c r="H10" s="271"/>
      <c r="I10" s="271"/>
      <c r="J10" s="271"/>
      <c r="K10" s="271"/>
      <c r="L10" s="271"/>
      <c r="M10" s="271"/>
      <c r="N10" s="271"/>
      <c r="O10" s="271"/>
      <c r="P10" s="271"/>
      <c r="Q10" s="271"/>
      <c r="R10" s="271"/>
      <c r="S10" s="271"/>
      <c r="T10" s="271"/>
      <c r="U10" s="271"/>
      <c r="V10" s="271"/>
    </row>
    <row r="11" spans="1:22" s="194" customFormat="1" ht="15" customHeight="1">
      <c r="A11" s="194" t="s">
        <v>204</v>
      </c>
      <c r="B11" s="195">
        <f>'[1]Loss Expenses Paid QTD-15'!K29</f>
        <v>0</v>
      </c>
      <c r="C11" s="195">
        <f>'[1]Loss Expenses Paid QTD-15'!K23</f>
        <v>0</v>
      </c>
      <c r="D11" s="195">
        <f>'[1]Loss Expenses Paid QTD-15'!K17</f>
        <v>0</v>
      </c>
      <c r="E11" s="195">
        <f>'[1]Loss Expenses Paid QTD-15'!K11</f>
        <v>0</v>
      </c>
      <c r="F11" s="195">
        <f>SUM(B11:E11)</f>
        <v>0</v>
      </c>
      <c r="G11" s="145"/>
      <c r="H11" s="271"/>
      <c r="I11" s="271"/>
      <c r="J11" s="271"/>
      <c r="K11" s="271"/>
      <c r="L11" s="271"/>
      <c r="M11" s="271"/>
      <c r="N11" s="271"/>
      <c r="O11" s="271"/>
      <c r="P11" s="271"/>
      <c r="Q11" s="271"/>
      <c r="R11" s="271"/>
      <c r="S11" s="271"/>
      <c r="T11" s="271"/>
      <c r="U11" s="271"/>
      <c r="V11" s="271"/>
    </row>
    <row r="12" spans="1:22" s="194" customFormat="1" ht="15" customHeight="1" thickBot="1">
      <c r="A12" s="272" t="s">
        <v>165</v>
      </c>
      <c r="B12" s="199">
        <f>SUM(B9:B11)</f>
        <v>22848</v>
      </c>
      <c r="C12" s="199">
        <f>SUM(C9:C11)</f>
        <v>136043</v>
      </c>
      <c r="D12" s="199">
        <f>SUM(D9:D11)</f>
        <v>1222</v>
      </c>
      <c r="E12" s="273">
        <f>SUM(E9:E11)</f>
        <v>10962</v>
      </c>
      <c r="F12" s="200">
        <f>SUM(F9:F11)</f>
        <v>171075</v>
      </c>
      <c r="G12" s="153"/>
      <c r="H12" s="271"/>
      <c r="I12" s="271"/>
      <c r="J12" s="271"/>
      <c r="K12" s="271"/>
      <c r="L12" s="271"/>
      <c r="M12" s="271"/>
      <c r="N12" s="271"/>
      <c r="O12" s="271"/>
      <c r="P12" s="271"/>
      <c r="Q12" s="271"/>
      <c r="R12" s="271"/>
      <c r="S12" s="271"/>
      <c r="T12" s="271"/>
      <c r="U12" s="271"/>
      <c r="V12" s="271"/>
    </row>
    <row r="13" spans="2:22" s="194" customFormat="1" ht="15" customHeight="1" thickTop="1">
      <c r="B13" s="197"/>
      <c r="C13" s="197"/>
      <c r="D13" s="197"/>
      <c r="E13" s="145"/>
      <c r="F13" s="71"/>
      <c r="H13" s="271"/>
      <c r="I13" s="271"/>
      <c r="J13" s="271"/>
      <c r="K13" s="271"/>
      <c r="L13" s="271"/>
      <c r="M13" s="271"/>
      <c r="N13" s="271"/>
      <c r="O13" s="271"/>
      <c r="P13" s="271"/>
      <c r="Q13" s="271"/>
      <c r="R13" s="271"/>
      <c r="S13" s="271"/>
      <c r="T13" s="271"/>
      <c r="U13" s="271"/>
      <c r="V13" s="271"/>
    </row>
    <row r="14" spans="1:22" s="194" customFormat="1" ht="30" customHeight="1">
      <c r="A14" s="274" t="s">
        <v>205</v>
      </c>
      <c r="B14" s="197"/>
      <c r="C14" s="197"/>
      <c r="D14" s="197"/>
      <c r="E14" s="145"/>
      <c r="F14" s="153"/>
      <c r="G14" s="145"/>
      <c r="H14" s="271"/>
      <c r="I14" s="271"/>
      <c r="J14" s="271"/>
      <c r="K14" s="271"/>
      <c r="L14" s="271"/>
      <c r="M14" s="271"/>
      <c r="N14" s="271"/>
      <c r="O14" s="271"/>
      <c r="P14" s="271"/>
      <c r="Q14" s="271"/>
      <c r="R14" s="271"/>
      <c r="S14" s="271"/>
      <c r="T14" s="271"/>
      <c r="U14" s="271"/>
      <c r="V14" s="271"/>
    </row>
    <row r="15" spans="1:22" s="194" customFormat="1" ht="15" customHeight="1">
      <c r="A15" s="7" t="s">
        <v>202</v>
      </c>
      <c r="B15" s="195">
        <f>'Loss Expenses YTD-12'!B15</f>
        <v>0</v>
      </c>
      <c r="C15" s="209">
        <f>'Loss Expenses YTD-12'!C15</f>
        <v>111261</v>
      </c>
      <c r="D15" s="209">
        <f>'Loss Expenses YTD-12'!D15</f>
        <v>26394</v>
      </c>
      <c r="E15" s="209">
        <f>'Loss Expenses YTD-12'!E15</f>
        <v>14029</v>
      </c>
      <c r="F15" s="209">
        <f>SUM(B15:E15)</f>
        <v>151684</v>
      </c>
      <c r="G15" s="145"/>
      <c r="H15" s="271"/>
      <c r="I15" s="271"/>
      <c r="J15" s="271"/>
      <c r="K15" s="271"/>
      <c r="L15" s="271"/>
      <c r="M15" s="271"/>
      <c r="N15" s="271"/>
      <c r="O15" s="271"/>
      <c r="P15" s="271"/>
      <c r="Q15" s="271"/>
      <c r="R15" s="271"/>
      <c r="S15" s="271"/>
      <c r="T15" s="271"/>
      <c r="U15" s="271"/>
      <c r="V15" s="271"/>
    </row>
    <row r="16" spans="1:22" s="194" customFormat="1" ht="15" customHeight="1">
      <c r="A16" s="194" t="s">
        <v>203</v>
      </c>
      <c r="B16" s="209">
        <f>'Loss Expenses YTD-12'!B16</f>
        <v>37350</v>
      </c>
      <c r="C16" s="209">
        <f>'Loss Expenses YTD-12'!C16</f>
        <v>64648</v>
      </c>
      <c r="D16" s="209">
        <f>'Loss Expenses YTD-12'!D16</f>
        <v>5006</v>
      </c>
      <c r="E16" s="195">
        <f>'Loss Expenses YTD-12'!E16</f>
        <v>0</v>
      </c>
      <c r="F16" s="209">
        <f>SUM(B16:E16)</f>
        <v>107004</v>
      </c>
      <c r="G16" s="145"/>
      <c r="H16" s="271"/>
      <c r="I16" s="271"/>
      <c r="J16" s="271"/>
      <c r="K16" s="271"/>
      <c r="L16" s="271"/>
      <c r="M16" s="271"/>
      <c r="N16" s="271"/>
      <c r="O16" s="271"/>
      <c r="P16" s="271"/>
      <c r="Q16" s="271"/>
      <c r="R16" s="271"/>
      <c r="S16" s="271"/>
      <c r="T16" s="271"/>
      <c r="U16" s="271"/>
      <c r="V16" s="271"/>
    </row>
    <row r="17" spans="1:22" s="194" customFormat="1" ht="15" customHeight="1">
      <c r="A17" s="194" t="s">
        <v>204</v>
      </c>
      <c r="B17" s="195">
        <f>'Loss Expenses YTD-12'!B17</f>
        <v>0</v>
      </c>
      <c r="C17" s="195">
        <f>'Loss Expenses YTD-12'!C17</f>
        <v>0</v>
      </c>
      <c r="D17" s="195">
        <f>'Loss Expenses YTD-12'!D17</f>
        <v>0</v>
      </c>
      <c r="E17" s="195">
        <f>'Loss Expenses YTD-12'!E17</f>
        <v>0</v>
      </c>
      <c r="F17" s="195">
        <f>SUM(B17:E17)</f>
        <v>0</v>
      </c>
      <c r="G17" s="145"/>
      <c r="H17" s="271"/>
      <c r="I17" s="271"/>
      <c r="J17" s="271"/>
      <c r="K17" s="271"/>
      <c r="L17" s="271"/>
      <c r="M17" s="271"/>
      <c r="N17" s="271"/>
      <c r="O17" s="271"/>
      <c r="P17" s="271"/>
      <c r="Q17" s="271"/>
      <c r="R17" s="271"/>
      <c r="S17" s="271"/>
      <c r="T17" s="271"/>
      <c r="U17" s="271"/>
      <c r="V17" s="271"/>
    </row>
    <row r="18" spans="1:22" s="194" customFormat="1" ht="15" customHeight="1" thickBot="1">
      <c r="A18" s="272" t="s">
        <v>165</v>
      </c>
      <c r="B18" s="199">
        <f>SUM(B15:B17)</f>
        <v>37350</v>
      </c>
      <c r="C18" s="199">
        <f>SUM(C15:C17)</f>
        <v>175909</v>
      </c>
      <c r="D18" s="199">
        <f>SUM(D15:D17)</f>
        <v>31400</v>
      </c>
      <c r="E18" s="199">
        <f>SUM(E15:E17)</f>
        <v>14029</v>
      </c>
      <c r="F18" s="200">
        <f>SUM(F15:F17)</f>
        <v>258688</v>
      </c>
      <c r="G18" s="153"/>
      <c r="H18" s="271"/>
      <c r="I18" s="271"/>
      <c r="J18" s="271"/>
      <c r="K18" s="271"/>
      <c r="L18" s="271"/>
      <c r="M18" s="271"/>
      <c r="N18" s="271"/>
      <c r="O18" s="271"/>
      <c r="P18" s="271"/>
      <c r="Q18" s="271"/>
      <c r="R18" s="271"/>
      <c r="S18" s="271"/>
      <c r="T18" s="271"/>
      <c r="U18" s="271"/>
      <c r="V18" s="271"/>
    </row>
    <row r="19" spans="2:22" s="194" customFormat="1" ht="15" customHeight="1" thickTop="1">
      <c r="B19" s="197"/>
      <c r="C19" s="197"/>
      <c r="D19" s="197"/>
      <c r="E19" s="145"/>
      <c r="F19" s="71"/>
      <c r="G19" s="275"/>
      <c r="H19" s="271"/>
      <c r="I19" s="271"/>
      <c r="J19" s="271"/>
      <c r="K19" s="271"/>
      <c r="L19" s="271"/>
      <c r="M19" s="271"/>
      <c r="N19" s="271"/>
      <c r="O19" s="271"/>
      <c r="P19" s="271"/>
      <c r="Q19" s="271"/>
      <c r="R19" s="271"/>
      <c r="S19" s="271"/>
      <c r="T19" s="271"/>
      <c r="U19" s="271"/>
      <c r="V19" s="271"/>
    </row>
    <row r="20" spans="1:22" s="194" customFormat="1" ht="30" customHeight="1">
      <c r="A20" s="274" t="s">
        <v>206</v>
      </c>
      <c r="B20" s="276"/>
      <c r="C20" s="276"/>
      <c r="D20" s="276"/>
      <c r="E20" s="277"/>
      <c r="F20" s="153"/>
      <c r="G20" s="145"/>
      <c r="H20" s="271"/>
      <c r="I20" s="271"/>
      <c r="J20" s="271"/>
      <c r="K20" s="271"/>
      <c r="L20" s="271"/>
      <c r="M20" s="271"/>
      <c r="N20" s="271"/>
      <c r="O20" s="271"/>
      <c r="P20" s="271"/>
      <c r="Q20" s="271"/>
      <c r="R20" s="271"/>
      <c r="S20" s="271"/>
      <c r="T20" s="271"/>
      <c r="U20" s="271"/>
      <c r="V20" s="271"/>
    </row>
    <row r="21" spans="1:22" s="194" customFormat="1" ht="15" customHeight="1">
      <c r="A21" s="7" t="s">
        <v>202</v>
      </c>
      <c r="B21" s="209">
        <v>12360</v>
      </c>
      <c r="C21" s="209">
        <v>245349</v>
      </c>
      <c r="D21" s="209">
        <v>44576</v>
      </c>
      <c r="E21" s="209">
        <v>22409</v>
      </c>
      <c r="F21" s="209">
        <f>SUM(B21:E21)</f>
        <v>324694</v>
      </c>
      <c r="G21" s="145"/>
      <c r="H21" s="271"/>
      <c r="I21" s="271"/>
      <c r="J21" s="271"/>
      <c r="K21" s="271"/>
      <c r="L21" s="271"/>
      <c r="M21" s="271"/>
      <c r="N21" s="271"/>
      <c r="O21" s="271"/>
      <c r="P21" s="271"/>
      <c r="Q21" s="271"/>
      <c r="R21" s="271"/>
      <c r="S21" s="271"/>
      <c r="T21" s="271"/>
      <c r="U21" s="271"/>
      <c r="V21" s="271"/>
    </row>
    <row r="22" spans="1:22" s="194" customFormat="1" ht="15" customHeight="1">
      <c r="A22" s="194" t="s">
        <v>207</v>
      </c>
      <c r="B22" s="209">
        <v>3090</v>
      </c>
      <c r="C22" s="209">
        <v>20799</v>
      </c>
      <c r="D22" s="195">
        <v>0</v>
      </c>
      <c r="E22" s="195">
        <v>0</v>
      </c>
      <c r="F22" s="209">
        <f>SUM(B22:E22)</f>
        <v>23889</v>
      </c>
      <c r="G22" s="145"/>
      <c r="H22" s="271"/>
      <c r="I22" s="271"/>
      <c r="J22" s="271"/>
      <c r="K22" s="271"/>
      <c r="L22" s="271"/>
      <c r="M22" s="271"/>
      <c r="N22" s="271"/>
      <c r="O22" s="271"/>
      <c r="P22" s="271"/>
      <c r="Q22" s="271"/>
      <c r="R22" s="271"/>
      <c r="S22" s="271"/>
      <c r="T22" s="271"/>
      <c r="U22" s="271"/>
      <c r="V22" s="271"/>
    </row>
    <row r="23" spans="1:22" s="194" customFormat="1" ht="15" customHeight="1">
      <c r="A23" s="194" t="s">
        <v>204</v>
      </c>
      <c r="B23" s="195">
        <v>0</v>
      </c>
      <c r="C23" s="195">
        <v>0</v>
      </c>
      <c r="D23" s="195">
        <v>0</v>
      </c>
      <c r="E23" s="195">
        <v>0</v>
      </c>
      <c r="F23" s="195">
        <f>SUM(B23:E23)</f>
        <v>0</v>
      </c>
      <c r="G23" s="145"/>
      <c r="H23" s="271"/>
      <c r="I23" s="271"/>
      <c r="J23" s="271"/>
      <c r="K23" s="271"/>
      <c r="L23" s="271"/>
      <c r="M23" s="271"/>
      <c r="N23" s="271"/>
      <c r="O23" s="271"/>
      <c r="P23" s="271"/>
      <c r="Q23" s="271"/>
      <c r="R23" s="271"/>
      <c r="S23" s="271"/>
      <c r="T23" s="271"/>
      <c r="U23" s="271"/>
      <c r="V23" s="271"/>
    </row>
    <row r="24" spans="1:22" s="194" customFormat="1" ht="15" customHeight="1" thickBot="1">
      <c r="A24" s="272" t="s">
        <v>165</v>
      </c>
      <c r="B24" s="199">
        <f>SUM(B21:B23)</f>
        <v>15450</v>
      </c>
      <c r="C24" s="199">
        <f>SUM(C21:C23)</f>
        <v>266148</v>
      </c>
      <c r="D24" s="199">
        <f>SUM(D21:D23)</f>
        <v>44576</v>
      </c>
      <c r="E24" s="199">
        <f>SUM(E21:E23)</f>
        <v>22409</v>
      </c>
      <c r="F24" s="200">
        <f>SUM(F21:F23)</f>
        <v>348583</v>
      </c>
      <c r="G24" s="153"/>
      <c r="H24" s="271"/>
      <c r="I24" s="271"/>
      <c r="J24" s="271"/>
      <c r="K24" s="271"/>
      <c r="L24" s="271"/>
      <c r="M24" s="271"/>
      <c r="N24" s="271"/>
      <c r="O24" s="271"/>
      <c r="P24" s="271"/>
      <c r="Q24" s="271"/>
      <c r="R24" s="271"/>
      <c r="S24" s="271"/>
      <c r="T24" s="271"/>
      <c r="U24" s="271"/>
      <c r="V24" s="271"/>
    </row>
    <row r="25" spans="2:22" s="203" customFormat="1" ht="15" customHeight="1" thickTop="1">
      <c r="B25" s="276"/>
      <c r="C25" s="276"/>
      <c r="D25" s="276"/>
      <c r="E25" s="276"/>
      <c r="F25" s="276"/>
      <c r="G25" s="278"/>
      <c r="H25" s="279"/>
      <c r="I25" s="279"/>
      <c r="J25" s="279"/>
      <c r="K25" s="279"/>
      <c r="L25" s="279"/>
      <c r="M25" s="279"/>
      <c r="N25" s="279"/>
      <c r="O25" s="279"/>
      <c r="P25" s="279"/>
      <c r="Q25" s="279"/>
      <c r="R25" s="279"/>
      <c r="S25" s="279"/>
      <c r="T25" s="279"/>
      <c r="U25" s="279"/>
      <c r="V25" s="279"/>
    </row>
    <row r="26" spans="1:22" s="194" customFormat="1" ht="30" customHeight="1">
      <c r="A26" s="274" t="s">
        <v>208</v>
      </c>
      <c r="B26" s="197"/>
      <c r="C26" s="197"/>
      <c r="D26" s="197"/>
      <c r="E26" s="197"/>
      <c r="F26" s="197"/>
      <c r="G26" s="145"/>
      <c r="H26" s="271"/>
      <c r="I26" s="271"/>
      <c r="J26" s="271"/>
      <c r="K26" s="271"/>
      <c r="L26" s="271"/>
      <c r="M26" s="271"/>
      <c r="N26" s="271"/>
      <c r="O26" s="271"/>
      <c r="P26" s="271"/>
      <c r="Q26" s="271"/>
      <c r="R26" s="271"/>
      <c r="S26" s="271"/>
      <c r="T26" s="271"/>
      <c r="U26" s="271"/>
      <c r="V26" s="271"/>
    </row>
    <row r="27" spans="1:22" s="194" customFormat="1" ht="15" customHeight="1">
      <c r="A27" s="194" t="s">
        <v>202</v>
      </c>
      <c r="B27" s="209">
        <f aca="true" t="shared" si="0" ref="B27:E29">B9+B15-B21</f>
        <v>5503</v>
      </c>
      <c r="C27" s="187">
        <f t="shared" si="0"/>
        <v>-41721</v>
      </c>
      <c r="D27" s="187">
        <f t="shared" si="0"/>
        <v>-18182</v>
      </c>
      <c r="E27" s="187">
        <f t="shared" si="0"/>
        <v>2582</v>
      </c>
      <c r="F27" s="187">
        <f>SUM(B27:E27)</f>
        <v>-51818</v>
      </c>
      <c r="G27" s="145"/>
      <c r="H27" s="271"/>
      <c r="I27" s="271"/>
      <c r="J27" s="271"/>
      <c r="K27" s="271"/>
      <c r="L27" s="271"/>
      <c r="M27" s="271"/>
      <c r="N27" s="271"/>
      <c r="O27" s="271"/>
      <c r="P27" s="271"/>
      <c r="Q27" s="271"/>
      <c r="R27" s="271"/>
      <c r="S27" s="271"/>
      <c r="T27" s="271"/>
      <c r="U27" s="271"/>
      <c r="V27" s="271"/>
    </row>
    <row r="28" spans="1:22" s="194" customFormat="1" ht="15" customHeight="1">
      <c r="A28" s="194" t="s">
        <v>203</v>
      </c>
      <c r="B28" s="209">
        <f t="shared" si="0"/>
        <v>39245</v>
      </c>
      <c r="C28" s="187">
        <f t="shared" si="0"/>
        <v>87525</v>
      </c>
      <c r="D28" s="187">
        <f t="shared" si="0"/>
        <v>6228</v>
      </c>
      <c r="E28" s="195">
        <f t="shared" si="0"/>
        <v>0</v>
      </c>
      <c r="F28" s="187">
        <f>SUM(B28:E28)</f>
        <v>132998</v>
      </c>
      <c r="G28" s="145"/>
      <c r="H28" s="271"/>
      <c r="I28" s="271"/>
      <c r="J28" s="271"/>
      <c r="K28" s="271"/>
      <c r="L28" s="271"/>
      <c r="M28" s="271"/>
      <c r="N28" s="271"/>
      <c r="O28" s="271"/>
      <c r="P28" s="271"/>
      <c r="Q28" s="271"/>
      <c r="R28" s="271"/>
      <c r="S28" s="271"/>
      <c r="T28" s="271"/>
      <c r="U28" s="271"/>
      <c r="V28" s="271"/>
    </row>
    <row r="29" spans="1:22" s="194" customFormat="1" ht="15" customHeight="1">
      <c r="A29" s="194" t="s">
        <v>204</v>
      </c>
      <c r="B29" s="195">
        <f t="shared" si="0"/>
        <v>0</v>
      </c>
      <c r="C29" s="195">
        <f t="shared" si="0"/>
        <v>0</v>
      </c>
      <c r="D29" s="195">
        <f t="shared" si="0"/>
        <v>0</v>
      </c>
      <c r="E29" s="195">
        <f t="shared" si="0"/>
        <v>0</v>
      </c>
      <c r="F29" s="195">
        <f>SUM(B29:E29)</f>
        <v>0</v>
      </c>
      <c r="G29" s="145"/>
      <c r="H29" s="271"/>
      <c r="I29" s="271"/>
      <c r="J29" s="271"/>
      <c r="K29" s="271"/>
      <c r="L29" s="271"/>
      <c r="M29" s="271"/>
      <c r="N29" s="271"/>
      <c r="O29" s="271"/>
      <c r="P29" s="271"/>
      <c r="Q29" s="271"/>
      <c r="R29" s="271"/>
      <c r="S29" s="271"/>
      <c r="T29" s="271"/>
      <c r="U29" s="271"/>
      <c r="V29" s="271"/>
    </row>
    <row r="30" spans="1:22" ht="15" customHeight="1" thickBot="1">
      <c r="A30" s="42" t="s">
        <v>165</v>
      </c>
      <c r="B30" s="246">
        <f>SUM(B27:B29)</f>
        <v>44748</v>
      </c>
      <c r="C30" s="246">
        <f>SUM(C27:C29)</f>
        <v>45804</v>
      </c>
      <c r="D30" s="246">
        <f>SUM(D27:D29)</f>
        <v>-11954</v>
      </c>
      <c r="E30" s="246">
        <f>SUM(E27:E29)</f>
        <v>2582</v>
      </c>
      <c r="F30" s="246">
        <f>SUM(F27:F29)</f>
        <v>81180</v>
      </c>
      <c r="G30" s="145"/>
      <c r="H30" s="271"/>
      <c r="I30" s="269"/>
      <c r="J30" s="269"/>
      <c r="K30" s="269"/>
      <c r="L30" s="269"/>
      <c r="M30" s="269"/>
      <c r="N30" s="269"/>
      <c r="O30" s="269"/>
      <c r="P30" s="269"/>
      <c r="Q30" s="269"/>
      <c r="R30" s="269"/>
      <c r="S30" s="269"/>
      <c r="T30" s="269"/>
      <c r="U30" s="269"/>
      <c r="V30" s="269"/>
    </row>
    <row r="31" spans="2:23" ht="15" customHeight="1" thickTop="1">
      <c r="B31" s="196"/>
      <c r="C31" s="196"/>
      <c r="D31" s="196"/>
      <c r="F31" s="145"/>
      <c r="H31" s="269"/>
      <c r="I31" s="269"/>
      <c r="J31" s="269"/>
      <c r="K31" s="269"/>
      <c r="L31" s="269"/>
      <c r="M31" s="269"/>
      <c r="N31" s="269"/>
      <c r="O31" s="269"/>
      <c r="P31" s="269"/>
      <c r="Q31" s="269"/>
      <c r="R31" s="269"/>
      <c r="S31" s="269"/>
      <c r="T31" s="269"/>
      <c r="U31" s="269"/>
      <c r="V31" s="269"/>
      <c r="W31" s="269"/>
    </row>
    <row r="32" spans="2:23" s="71" customFormat="1" ht="15" customHeight="1">
      <c r="B32" s="196"/>
      <c r="C32" s="196"/>
      <c r="D32" s="196"/>
      <c r="G32" s="145"/>
      <c r="H32" s="145"/>
      <c r="I32" s="145"/>
      <c r="J32" s="145"/>
      <c r="K32" s="145"/>
      <c r="L32" s="145"/>
      <c r="M32" s="145"/>
      <c r="N32" s="145"/>
      <c r="O32" s="145"/>
      <c r="P32" s="145"/>
      <c r="Q32" s="145"/>
      <c r="R32" s="145"/>
      <c r="S32" s="145"/>
      <c r="T32" s="145"/>
      <c r="U32" s="145"/>
      <c r="V32" s="145"/>
      <c r="W32" s="145"/>
    </row>
    <row r="33" spans="2:23" ht="15" customHeight="1">
      <c r="B33" s="196"/>
      <c r="C33" s="196"/>
      <c r="D33" s="196"/>
      <c r="F33" s="145"/>
      <c r="G33" s="145"/>
      <c r="H33" s="269"/>
      <c r="I33" s="269"/>
      <c r="J33" s="269"/>
      <c r="K33" s="269"/>
      <c r="L33" s="269"/>
      <c r="M33" s="269"/>
      <c r="N33" s="269"/>
      <c r="O33" s="269"/>
      <c r="P33" s="269"/>
      <c r="Q33" s="269"/>
      <c r="R33" s="269"/>
      <c r="S33" s="269"/>
      <c r="T33" s="269"/>
      <c r="U33" s="269"/>
      <c r="V33" s="269"/>
      <c r="W33" s="269"/>
    </row>
    <row r="34" spans="2:23" ht="15" customHeight="1">
      <c r="B34" s="196"/>
      <c r="C34" s="196"/>
      <c r="D34" s="196"/>
      <c r="F34" s="145"/>
      <c r="G34" s="145"/>
      <c r="H34" s="269"/>
      <c r="I34" s="269"/>
      <c r="J34" s="269"/>
      <c r="K34" s="269"/>
      <c r="L34" s="269"/>
      <c r="M34" s="269"/>
      <c r="N34" s="269"/>
      <c r="O34" s="269"/>
      <c r="P34" s="269"/>
      <c r="Q34" s="269"/>
      <c r="R34" s="269"/>
      <c r="S34" s="269"/>
      <c r="T34" s="269"/>
      <c r="U34" s="269"/>
      <c r="V34" s="269"/>
      <c r="W34" s="269"/>
    </row>
    <row r="35" spans="2:23" ht="15" customHeight="1">
      <c r="B35" s="196"/>
      <c r="C35" s="196"/>
      <c r="D35" s="196"/>
      <c r="F35" s="145"/>
      <c r="G35" s="145"/>
      <c r="H35" s="269"/>
      <c r="I35" s="269"/>
      <c r="J35" s="269"/>
      <c r="K35" s="269"/>
      <c r="L35" s="269"/>
      <c r="M35" s="269"/>
      <c r="N35" s="269"/>
      <c r="O35" s="269"/>
      <c r="P35" s="269"/>
      <c r="Q35" s="269"/>
      <c r="R35" s="269"/>
      <c r="S35" s="269"/>
      <c r="T35" s="269"/>
      <c r="U35" s="269"/>
      <c r="V35" s="269"/>
      <c r="W35" s="269"/>
    </row>
    <row r="36" spans="2:23" ht="15" customHeight="1">
      <c r="B36" s="196"/>
      <c r="C36" s="196"/>
      <c r="D36" s="196"/>
      <c r="F36" s="145"/>
      <c r="G36" s="145"/>
      <c r="H36" s="269"/>
      <c r="I36" s="269"/>
      <c r="J36" s="269"/>
      <c r="K36" s="269"/>
      <c r="L36" s="269"/>
      <c r="M36" s="269"/>
      <c r="N36" s="269"/>
      <c r="O36" s="269"/>
      <c r="P36" s="269"/>
      <c r="Q36" s="269"/>
      <c r="R36" s="269"/>
      <c r="S36" s="269"/>
      <c r="T36" s="269"/>
      <c r="U36" s="269"/>
      <c r="V36" s="269"/>
      <c r="W36" s="269"/>
    </row>
    <row r="37" spans="2:23" ht="15" customHeight="1">
      <c r="B37" s="196"/>
      <c r="C37" s="196"/>
      <c r="D37" s="196"/>
      <c r="F37" s="145"/>
      <c r="G37" s="145"/>
      <c r="H37" s="269"/>
      <c r="I37" s="269"/>
      <c r="J37" s="269"/>
      <c r="K37" s="269"/>
      <c r="L37" s="269"/>
      <c r="M37" s="269"/>
      <c r="N37" s="269"/>
      <c r="O37" s="269"/>
      <c r="P37" s="269"/>
      <c r="Q37" s="269"/>
      <c r="R37" s="269"/>
      <c r="S37" s="269"/>
      <c r="T37" s="269"/>
      <c r="U37" s="269"/>
      <c r="V37" s="269"/>
      <c r="W37" s="269"/>
    </row>
    <row r="38" spans="6:23" ht="15" customHeight="1">
      <c r="F38" s="145"/>
      <c r="G38" s="145"/>
      <c r="H38" s="269"/>
      <c r="I38" s="269"/>
      <c r="J38" s="269"/>
      <c r="K38" s="269"/>
      <c r="L38" s="269"/>
      <c r="M38" s="269"/>
      <c r="N38" s="269"/>
      <c r="O38" s="269"/>
      <c r="P38" s="269"/>
      <c r="Q38" s="269"/>
      <c r="R38" s="269"/>
      <c r="S38" s="269"/>
      <c r="T38" s="269"/>
      <c r="U38" s="269"/>
      <c r="V38" s="269"/>
      <c r="W38" s="269"/>
    </row>
    <row r="39" spans="6:23" ht="15" customHeight="1">
      <c r="F39" s="145"/>
      <c r="G39" s="145"/>
      <c r="H39" s="269"/>
      <c r="I39" s="269"/>
      <c r="J39" s="269"/>
      <c r="K39" s="269"/>
      <c r="L39" s="269"/>
      <c r="M39" s="269"/>
      <c r="N39" s="269"/>
      <c r="O39" s="269"/>
      <c r="P39" s="269"/>
      <c r="Q39" s="269"/>
      <c r="R39" s="269"/>
      <c r="S39" s="269"/>
      <c r="T39" s="269"/>
      <c r="U39" s="269"/>
      <c r="V39" s="269"/>
      <c r="W39" s="269"/>
    </row>
    <row r="40" spans="6:23" ht="15" customHeight="1">
      <c r="F40" s="145"/>
      <c r="G40" s="145"/>
      <c r="H40" s="269"/>
      <c r="I40" s="269"/>
      <c r="J40" s="269"/>
      <c r="K40" s="269"/>
      <c r="L40" s="269"/>
      <c r="M40" s="269"/>
      <c r="N40" s="269"/>
      <c r="O40" s="269"/>
      <c r="P40" s="269"/>
      <c r="Q40" s="269"/>
      <c r="R40" s="269"/>
      <c r="S40" s="269"/>
      <c r="T40" s="269"/>
      <c r="U40" s="269"/>
      <c r="V40" s="269"/>
      <c r="W40" s="269"/>
    </row>
    <row r="41" spans="6:23" ht="15" customHeight="1">
      <c r="F41" s="145"/>
      <c r="G41" s="145"/>
      <c r="H41" s="269"/>
      <c r="I41" s="269"/>
      <c r="J41" s="269"/>
      <c r="K41" s="269"/>
      <c r="L41" s="269"/>
      <c r="M41" s="269"/>
      <c r="N41" s="269"/>
      <c r="O41" s="269"/>
      <c r="P41" s="269"/>
      <c r="Q41" s="269"/>
      <c r="R41" s="269"/>
      <c r="S41" s="269"/>
      <c r="T41" s="269"/>
      <c r="U41" s="269"/>
      <c r="V41" s="269"/>
      <c r="W41" s="269"/>
    </row>
    <row r="42" spans="6:23" ht="15" customHeight="1">
      <c r="F42" s="145"/>
      <c r="G42" s="145"/>
      <c r="H42" s="269"/>
      <c r="I42" s="269"/>
      <c r="J42" s="269"/>
      <c r="K42" s="269"/>
      <c r="L42" s="269"/>
      <c r="M42" s="269"/>
      <c r="N42" s="269"/>
      <c r="O42" s="269"/>
      <c r="P42" s="269"/>
      <c r="Q42" s="269"/>
      <c r="R42" s="269"/>
      <c r="S42" s="269"/>
      <c r="T42" s="269"/>
      <c r="U42" s="269"/>
      <c r="V42" s="269"/>
      <c r="W42" s="269"/>
    </row>
    <row r="43" spans="6:23" ht="15" customHeight="1">
      <c r="F43" s="145"/>
      <c r="G43" s="145"/>
      <c r="H43" s="269"/>
      <c r="I43" s="269"/>
      <c r="J43" s="269"/>
      <c r="K43" s="269"/>
      <c r="L43" s="269"/>
      <c r="M43" s="269"/>
      <c r="N43" s="269"/>
      <c r="O43" s="269"/>
      <c r="P43" s="269"/>
      <c r="Q43" s="269"/>
      <c r="R43" s="269"/>
      <c r="S43" s="269"/>
      <c r="T43" s="269"/>
      <c r="U43" s="269"/>
      <c r="V43" s="269"/>
      <c r="W43" s="269"/>
    </row>
    <row r="44" spans="6:23" ht="15" customHeight="1">
      <c r="F44" s="145"/>
      <c r="G44" s="145"/>
      <c r="H44" s="269"/>
      <c r="I44" s="269"/>
      <c r="J44" s="269"/>
      <c r="K44" s="269"/>
      <c r="L44" s="269"/>
      <c r="M44" s="269"/>
      <c r="N44" s="269"/>
      <c r="O44" s="269"/>
      <c r="P44" s="269"/>
      <c r="Q44" s="269"/>
      <c r="R44" s="269"/>
      <c r="S44" s="269"/>
      <c r="T44" s="269"/>
      <c r="U44" s="269"/>
      <c r="V44" s="269"/>
      <c r="W44" s="269"/>
    </row>
    <row r="45" spans="6:23" ht="15" customHeight="1">
      <c r="F45" s="145"/>
      <c r="G45" s="145"/>
      <c r="H45" s="269"/>
      <c r="I45" s="269"/>
      <c r="J45" s="269"/>
      <c r="K45" s="269"/>
      <c r="L45" s="269"/>
      <c r="M45" s="269"/>
      <c r="N45" s="269"/>
      <c r="O45" s="269"/>
      <c r="P45" s="269"/>
      <c r="Q45" s="269"/>
      <c r="R45" s="269"/>
      <c r="S45" s="269"/>
      <c r="T45" s="269"/>
      <c r="U45" s="269"/>
      <c r="V45" s="269"/>
      <c r="W45" s="269"/>
    </row>
    <row r="46" spans="6:23" ht="15" customHeight="1">
      <c r="F46" s="145"/>
      <c r="G46" s="145"/>
      <c r="H46" s="269"/>
      <c r="I46" s="269"/>
      <c r="J46" s="269"/>
      <c r="K46" s="269"/>
      <c r="L46" s="269"/>
      <c r="M46" s="269"/>
      <c r="N46" s="269"/>
      <c r="O46" s="269"/>
      <c r="P46" s="269"/>
      <c r="Q46" s="269"/>
      <c r="R46" s="269"/>
      <c r="S46" s="269"/>
      <c r="T46" s="269"/>
      <c r="U46" s="269"/>
      <c r="V46" s="269"/>
      <c r="W46" s="269"/>
    </row>
    <row r="47" spans="6:23" ht="15" customHeight="1">
      <c r="F47" s="145"/>
      <c r="G47" s="145"/>
      <c r="H47" s="269"/>
      <c r="I47" s="269"/>
      <c r="J47" s="269"/>
      <c r="K47" s="269"/>
      <c r="L47" s="269"/>
      <c r="M47" s="269"/>
      <c r="N47" s="269"/>
      <c r="O47" s="269"/>
      <c r="P47" s="269"/>
      <c r="Q47" s="269"/>
      <c r="R47" s="269"/>
      <c r="S47" s="269"/>
      <c r="T47" s="269"/>
      <c r="U47" s="269"/>
      <c r="V47" s="269"/>
      <c r="W47" s="269"/>
    </row>
    <row r="48" spans="6:23" ht="15" customHeight="1">
      <c r="F48" s="145"/>
      <c r="G48" s="145"/>
      <c r="H48" s="269"/>
      <c r="I48" s="269"/>
      <c r="J48" s="269"/>
      <c r="K48" s="269"/>
      <c r="L48" s="269"/>
      <c r="M48" s="269"/>
      <c r="N48" s="269"/>
      <c r="O48" s="269"/>
      <c r="P48" s="269"/>
      <c r="Q48" s="269"/>
      <c r="R48" s="269"/>
      <c r="S48" s="269"/>
      <c r="T48" s="269"/>
      <c r="U48" s="269"/>
      <c r="V48" s="269"/>
      <c r="W48" s="269"/>
    </row>
    <row r="49" spans="6:23" s="7" customFormat="1" ht="15" customHeight="1">
      <c r="F49" s="145"/>
      <c r="G49" s="145"/>
      <c r="H49" s="269"/>
      <c r="I49" s="269"/>
      <c r="J49" s="269"/>
      <c r="K49" s="269"/>
      <c r="L49" s="269"/>
      <c r="M49" s="269"/>
      <c r="N49" s="269"/>
      <c r="O49" s="269"/>
      <c r="P49" s="269"/>
      <c r="Q49" s="269"/>
      <c r="R49" s="269"/>
      <c r="S49" s="269"/>
      <c r="T49" s="269"/>
      <c r="U49" s="269"/>
      <c r="V49" s="269"/>
      <c r="W49" s="269"/>
    </row>
    <row r="50" spans="6:23" s="7" customFormat="1" ht="15" customHeight="1">
      <c r="F50" s="145"/>
      <c r="G50" s="145"/>
      <c r="H50" s="269"/>
      <c r="I50" s="269"/>
      <c r="J50" s="269"/>
      <c r="K50" s="269"/>
      <c r="L50" s="269"/>
      <c r="M50" s="269"/>
      <c r="N50" s="269"/>
      <c r="O50" s="269"/>
      <c r="P50" s="269"/>
      <c r="Q50" s="269"/>
      <c r="R50" s="269"/>
      <c r="S50" s="269"/>
      <c r="T50" s="269"/>
      <c r="U50" s="269"/>
      <c r="V50" s="269"/>
      <c r="W50" s="269"/>
    </row>
    <row r="51" spans="6:23" s="7" customFormat="1" ht="15" customHeight="1">
      <c r="F51" s="145"/>
      <c r="G51" s="145"/>
      <c r="H51" s="269"/>
      <c r="I51" s="269"/>
      <c r="J51" s="269"/>
      <c r="K51" s="269"/>
      <c r="L51" s="269"/>
      <c r="M51" s="269"/>
      <c r="N51" s="269"/>
      <c r="O51" s="269"/>
      <c r="P51" s="269"/>
      <c r="Q51" s="269"/>
      <c r="R51" s="269"/>
      <c r="S51" s="269"/>
      <c r="T51" s="269"/>
      <c r="U51" s="269"/>
      <c r="V51" s="269"/>
      <c r="W51" s="269"/>
    </row>
    <row r="52" spans="6:23" s="7" customFormat="1" ht="15" customHeight="1">
      <c r="F52" s="145"/>
      <c r="G52" s="145"/>
      <c r="H52" s="269"/>
      <c r="I52" s="269"/>
      <c r="J52" s="269"/>
      <c r="K52" s="269"/>
      <c r="L52" s="269"/>
      <c r="M52" s="269"/>
      <c r="N52" s="269"/>
      <c r="O52" s="269"/>
      <c r="P52" s="269"/>
      <c r="Q52" s="269"/>
      <c r="R52" s="269"/>
      <c r="S52" s="269"/>
      <c r="T52" s="269"/>
      <c r="U52" s="269"/>
      <c r="V52" s="269"/>
      <c r="W52" s="269"/>
    </row>
    <row r="53" spans="6:23" s="7" customFormat="1" ht="15" customHeight="1">
      <c r="F53" s="145"/>
      <c r="G53" s="145"/>
      <c r="H53" s="269"/>
      <c r="I53" s="269"/>
      <c r="J53" s="269"/>
      <c r="K53" s="269"/>
      <c r="L53" s="269"/>
      <c r="M53" s="269"/>
      <c r="N53" s="269"/>
      <c r="O53" s="269"/>
      <c r="P53" s="269"/>
      <c r="Q53" s="269"/>
      <c r="R53" s="269"/>
      <c r="S53" s="269"/>
      <c r="T53" s="269"/>
      <c r="U53" s="269"/>
      <c r="V53" s="269"/>
      <c r="W53" s="269"/>
    </row>
    <row r="54" spans="6:23" s="7" customFormat="1" ht="15" customHeight="1">
      <c r="F54" s="145"/>
      <c r="G54" s="145"/>
      <c r="H54" s="269"/>
      <c r="I54" s="269"/>
      <c r="J54" s="269"/>
      <c r="K54" s="269"/>
      <c r="L54" s="269"/>
      <c r="M54" s="269"/>
      <c r="N54" s="269"/>
      <c r="O54" s="269"/>
      <c r="P54" s="269"/>
      <c r="Q54" s="269"/>
      <c r="R54" s="269"/>
      <c r="S54" s="269"/>
      <c r="T54" s="269"/>
      <c r="U54" s="269"/>
      <c r="V54" s="269"/>
      <c r="W54" s="269"/>
    </row>
    <row r="55" spans="6:23" s="7" customFormat="1" ht="15" customHeight="1">
      <c r="F55" s="145"/>
      <c r="G55" s="145"/>
      <c r="H55" s="269"/>
      <c r="I55" s="269"/>
      <c r="J55" s="269"/>
      <c r="K55" s="269"/>
      <c r="L55" s="269"/>
      <c r="M55" s="269"/>
      <c r="N55" s="269"/>
      <c r="O55" s="269"/>
      <c r="P55" s="269"/>
      <c r="Q55" s="269"/>
      <c r="R55" s="269"/>
      <c r="S55" s="269"/>
      <c r="T55" s="269"/>
      <c r="U55" s="269"/>
      <c r="V55" s="269"/>
      <c r="W55" s="269"/>
    </row>
    <row r="56" spans="6:23" s="7" customFormat="1" ht="15" customHeight="1">
      <c r="F56" s="145"/>
      <c r="G56" s="145"/>
      <c r="H56" s="269"/>
      <c r="I56" s="269"/>
      <c r="J56" s="269"/>
      <c r="K56" s="269"/>
      <c r="L56" s="269"/>
      <c r="M56" s="269"/>
      <c r="N56" s="269"/>
      <c r="O56" s="269"/>
      <c r="P56" s="269"/>
      <c r="Q56" s="269"/>
      <c r="R56" s="269"/>
      <c r="S56" s="269"/>
      <c r="T56" s="269"/>
      <c r="U56" s="269"/>
      <c r="V56" s="269"/>
      <c r="W56" s="269"/>
    </row>
    <row r="57" spans="6:23" s="7" customFormat="1" ht="15" customHeight="1">
      <c r="F57" s="145"/>
      <c r="G57" s="145"/>
      <c r="H57" s="269"/>
      <c r="I57" s="269"/>
      <c r="J57" s="269"/>
      <c r="K57" s="269"/>
      <c r="L57" s="269"/>
      <c r="M57" s="269"/>
      <c r="N57" s="269"/>
      <c r="O57" s="269"/>
      <c r="P57" s="269"/>
      <c r="Q57" s="269"/>
      <c r="R57" s="269"/>
      <c r="S57" s="269"/>
      <c r="T57" s="269"/>
      <c r="U57" s="269"/>
      <c r="V57" s="269"/>
      <c r="W57" s="269"/>
    </row>
    <row r="58" spans="6:23" s="7" customFormat="1" ht="15" customHeight="1">
      <c r="F58" s="145"/>
      <c r="G58" s="145"/>
      <c r="H58" s="269"/>
      <c r="I58" s="269"/>
      <c r="J58" s="269"/>
      <c r="K58" s="269"/>
      <c r="L58" s="269"/>
      <c r="M58" s="269"/>
      <c r="N58" s="269"/>
      <c r="O58" s="269"/>
      <c r="P58" s="269"/>
      <c r="Q58" s="269"/>
      <c r="R58" s="269"/>
      <c r="S58" s="269"/>
      <c r="T58" s="269"/>
      <c r="U58" s="269"/>
      <c r="V58" s="269"/>
      <c r="W58" s="269"/>
    </row>
    <row r="59" spans="6:23" s="7" customFormat="1" ht="15" customHeight="1">
      <c r="F59" s="145"/>
      <c r="G59" s="145"/>
      <c r="H59" s="269"/>
      <c r="I59" s="269"/>
      <c r="J59" s="269"/>
      <c r="K59" s="269"/>
      <c r="L59" s="269"/>
      <c r="M59" s="269"/>
      <c r="N59" s="269"/>
      <c r="O59" s="269"/>
      <c r="P59" s="269"/>
      <c r="Q59" s="269"/>
      <c r="R59" s="269"/>
      <c r="S59" s="269"/>
      <c r="T59" s="269"/>
      <c r="U59" s="269"/>
      <c r="V59" s="269"/>
      <c r="W59" s="269"/>
    </row>
    <row r="60" spans="6:23" s="7" customFormat="1" ht="15" customHeight="1">
      <c r="F60" s="145"/>
      <c r="G60" s="145"/>
      <c r="H60" s="269"/>
      <c r="I60" s="269"/>
      <c r="J60" s="269"/>
      <c r="K60" s="269"/>
      <c r="L60" s="269"/>
      <c r="M60" s="269"/>
      <c r="N60" s="269"/>
      <c r="O60" s="269"/>
      <c r="P60" s="269"/>
      <c r="Q60" s="269"/>
      <c r="R60" s="269"/>
      <c r="S60" s="269"/>
      <c r="T60" s="269"/>
      <c r="U60" s="269"/>
      <c r="V60" s="269"/>
      <c r="W60" s="269"/>
    </row>
    <row r="61" spans="6:23" s="7" customFormat="1" ht="15" customHeight="1">
      <c r="F61" s="145"/>
      <c r="G61" s="145"/>
      <c r="H61" s="269"/>
      <c r="I61" s="269"/>
      <c r="J61" s="269"/>
      <c r="K61" s="269"/>
      <c r="L61" s="269"/>
      <c r="M61" s="269"/>
      <c r="N61" s="269"/>
      <c r="O61" s="269"/>
      <c r="P61" s="269"/>
      <c r="Q61" s="269"/>
      <c r="R61" s="269"/>
      <c r="S61" s="269"/>
      <c r="T61" s="269"/>
      <c r="U61" s="269"/>
      <c r="V61" s="269"/>
      <c r="W61" s="269"/>
    </row>
    <row r="62" spans="6:23" s="7" customFormat="1" ht="15" customHeight="1">
      <c r="F62" s="145"/>
      <c r="G62" s="145"/>
      <c r="H62" s="269"/>
      <c r="I62" s="269"/>
      <c r="J62" s="269"/>
      <c r="K62" s="269"/>
      <c r="L62" s="269"/>
      <c r="M62" s="269"/>
      <c r="N62" s="269"/>
      <c r="O62" s="269"/>
      <c r="P62" s="269"/>
      <c r="Q62" s="269"/>
      <c r="R62" s="269"/>
      <c r="S62" s="269"/>
      <c r="T62" s="269"/>
      <c r="U62" s="269"/>
      <c r="V62" s="269"/>
      <c r="W62" s="269"/>
    </row>
    <row r="63" spans="6:23" s="7" customFormat="1" ht="15" customHeight="1">
      <c r="F63" s="145"/>
      <c r="G63" s="145"/>
      <c r="H63" s="269"/>
      <c r="I63" s="269"/>
      <c r="J63" s="269"/>
      <c r="K63" s="269"/>
      <c r="L63" s="269"/>
      <c r="M63" s="269"/>
      <c r="N63" s="269"/>
      <c r="O63" s="269"/>
      <c r="P63" s="269"/>
      <c r="Q63" s="269"/>
      <c r="R63" s="269"/>
      <c r="S63" s="269"/>
      <c r="T63" s="269"/>
      <c r="U63" s="269"/>
      <c r="V63" s="269"/>
      <c r="W63" s="269"/>
    </row>
    <row r="64" spans="6:23" s="7" customFormat="1" ht="15" customHeight="1">
      <c r="F64" s="145"/>
      <c r="G64" s="145"/>
      <c r="H64" s="269"/>
      <c r="I64" s="269"/>
      <c r="J64" s="269"/>
      <c r="K64" s="269"/>
      <c r="L64" s="269"/>
      <c r="M64" s="269"/>
      <c r="N64" s="269"/>
      <c r="O64" s="269"/>
      <c r="P64" s="269"/>
      <c r="Q64" s="269"/>
      <c r="R64" s="269"/>
      <c r="S64" s="269"/>
      <c r="T64" s="269"/>
      <c r="U64" s="269"/>
      <c r="V64" s="269"/>
      <c r="W64" s="269"/>
    </row>
    <row r="65" spans="6:23" s="7" customFormat="1" ht="15" customHeight="1">
      <c r="F65" s="145"/>
      <c r="G65" s="145"/>
      <c r="H65" s="269"/>
      <c r="I65" s="269"/>
      <c r="J65" s="269"/>
      <c r="K65" s="269"/>
      <c r="L65" s="269"/>
      <c r="M65" s="269"/>
      <c r="N65" s="269"/>
      <c r="O65" s="269"/>
      <c r="P65" s="269"/>
      <c r="Q65" s="269"/>
      <c r="R65" s="269"/>
      <c r="S65" s="269"/>
      <c r="T65" s="269"/>
      <c r="U65" s="269"/>
      <c r="V65" s="269"/>
      <c r="W65" s="269"/>
    </row>
    <row r="66" spans="6:23" s="7" customFormat="1" ht="15" customHeight="1">
      <c r="F66" s="145"/>
      <c r="G66" s="145"/>
      <c r="H66" s="269"/>
      <c r="I66" s="269"/>
      <c r="J66" s="269"/>
      <c r="K66" s="269"/>
      <c r="L66" s="269"/>
      <c r="M66" s="269"/>
      <c r="N66" s="269"/>
      <c r="O66" s="269"/>
      <c r="P66" s="269"/>
      <c r="Q66" s="269"/>
      <c r="R66" s="269"/>
      <c r="S66" s="269"/>
      <c r="T66" s="269"/>
      <c r="U66" s="269"/>
      <c r="V66" s="269"/>
      <c r="W66" s="269"/>
    </row>
    <row r="67" spans="6:23" s="7" customFormat="1" ht="15" customHeight="1">
      <c r="F67" s="145"/>
      <c r="G67" s="145"/>
      <c r="H67" s="269"/>
      <c r="I67" s="269"/>
      <c r="J67" s="269"/>
      <c r="K67" s="269"/>
      <c r="L67" s="269"/>
      <c r="M67" s="269"/>
      <c r="N67" s="269"/>
      <c r="O67" s="269"/>
      <c r="P67" s="269"/>
      <c r="Q67" s="269"/>
      <c r="R67" s="269"/>
      <c r="S67" s="269"/>
      <c r="T67" s="269"/>
      <c r="U67" s="269"/>
      <c r="V67" s="269"/>
      <c r="W67" s="269"/>
    </row>
    <row r="68" spans="6:23" s="7" customFormat="1" ht="15" customHeight="1">
      <c r="F68" s="145"/>
      <c r="G68" s="145"/>
      <c r="H68" s="269"/>
      <c r="I68" s="269"/>
      <c r="J68" s="269"/>
      <c r="K68" s="269"/>
      <c r="L68" s="269"/>
      <c r="M68" s="269"/>
      <c r="N68" s="269"/>
      <c r="O68" s="269"/>
      <c r="P68" s="269"/>
      <c r="Q68" s="269"/>
      <c r="R68" s="269"/>
      <c r="S68" s="269"/>
      <c r="T68" s="269"/>
      <c r="U68" s="269"/>
      <c r="V68" s="269"/>
      <c r="W68" s="269"/>
    </row>
    <row r="69" spans="6:23" s="7" customFormat="1" ht="15" customHeight="1">
      <c r="F69" s="145"/>
      <c r="G69" s="145"/>
      <c r="H69" s="269"/>
      <c r="I69" s="269"/>
      <c r="J69" s="269"/>
      <c r="K69" s="269"/>
      <c r="L69" s="269"/>
      <c r="M69" s="269"/>
      <c r="N69" s="269"/>
      <c r="O69" s="269"/>
      <c r="P69" s="269"/>
      <c r="Q69" s="269"/>
      <c r="R69" s="269"/>
      <c r="S69" s="269"/>
      <c r="T69" s="269"/>
      <c r="U69" s="269"/>
      <c r="V69" s="269"/>
      <c r="W69" s="269"/>
    </row>
    <row r="70" spans="6:23" s="7" customFormat="1" ht="15" customHeight="1">
      <c r="F70" s="145"/>
      <c r="G70" s="145"/>
      <c r="H70" s="269"/>
      <c r="I70" s="269"/>
      <c r="J70" s="269"/>
      <c r="K70" s="269"/>
      <c r="L70" s="269"/>
      <c r="M70" s="269"/>
      <c r="N70" s="269"/>
      <c r="O70" s="269"/>
      <c r="P70" s="269"/>
      <c r="Q70" s="269"/>
      <c r="R70" s="269"/>
      <c r="S70" s="269"/>
      <c r="T70" s="269"/>
      <c r="U70" s="269"/>
      <c r="V70" s="269"/>
      <c r="W70" s="269"/>
    </row>
    <row r="71" spans="6:23" s="7" customFormat="1" ht="15" customHeight="1">
      <c r="F71" s="145"/>
      <c r="G71" s="145"/>
      <c r="H71" s="269"/>
      <c r="I71" s="269"/>
      <c r="J71" s="269"/>
      <c r="K71" s="269"/>
      <c r="L71" s="269"/>
      <c r="M71" s="269"/>
      <c r="N71" s="269"/>
      <c r="O71" s="269"/>
      <c r="P71" s="269"/>
      <c r="Q71" s="269"/>
      <c r="R71" s="269"/>
      <c r="S71" s="269"/>
      <c r="T71" s="269"/>
      <c r="U71" s="269"/>
      <c r="V71" s="269"/>
      <c r="W71" s="269"/>
    </row>
    <row r="72" spans="6:23" s="7" customFormat="1" ht="15" customHeight="1">
      <c r="F72" s="145"/>
      <c r="G72" s="145"/>
      <c r="H72" s="269"/>
      <c r="I72" s="269"/>
      <c r="J72" s="269"/>
      <c r="K72" s="269"/>
      <c r="L72" s="269"/>
      <c r="M72" s="269"/>
      <c r="N72" s="269"/>
      <c r="O72" s="269"/>
      <c r="P72" s="269"/>
      <c r="Q72" s="269"/>
      <c r="R72" s="269"/>
      <c r="S72" s="269"/>
      <c r="T72" s="269"/>
      <c r="U72" s="269"/>
      <c r="V72" s="269"/>
      <c r="W72" s="269"/>
    </row>
    <row r="73" spans="6:23" s="7" customFormat="1" ht="15" customHeight="1">
      <c r="F73" s="145"/>
      <c r="G73" s="145"/>
      <c r="H73" s="269"/>
      <c r="I73" s="269"/>
      <c r="J73" s="269"/>
      <c r="K73" s="269"/>
      <c r="L73" s="269"/>
      <c r="M73" s="269"/>
      <c r="N73" s="269"/>
      <c r="O73" s="269"/>
      <c r="P73" s="269"/>
      <c r="Q73" s="269"/>
      <c r="R73" s="269"/>
      <c r="S73" s="269"/>
      <c r="T73" s="269"/>
      <c r="U73" s="269"/>
      <c r="V73" s="269"/>
      <c r="W73" s="269"/>
    </row>
    <row r="74" spans="6:23" s="7" customFormat="1" ht="15" customHeight="1">
      <c r="F74" s="145"/>
      <c r="G74" s="145"/>
      <c r="H74" s="269"/>
      <c r="I74" s="269"/>
      <c r="J74" s="269"/>
      <c r="K74" s="269"/>
      <c r="L74" s="269"/>
      <c r="M74" s="269"/>
      <c r="N74" s="269"/>
      <c r="O74" s="269"/>
      <c r="P74" s="269"/>
      <c r="Q74" s="269"/>
      <c r="R74" s="269"/>
      <c r="S74" s="269"/>
      <c r="T74" s="269"/>
      <c r="U74" s="269"/>
      <c r="V74" s="269"/>
      <c r="W74" s="269"/>
    </row>
    <row r="75" spans="6:23" s="7" customFormat="1" ht="15" customHeight="1">
      <c r="F75" s="145"/>
      <c r="G75" s="145"/>
      <c r="H75" s="269"/>
      <c r="I75" s="269"/>
      <c r="J75" s="269"/>
      <c r="K75" s="269"/>
      <c r="L75" s="269"/>
      <c r="M75" s="269"/>
      <c r="N75" s="269"/>
      <c r="O75" s="269"/>
      <c r="P75" s="269"/>
      <c r="Q75" s="269"/>
      <c r="R75" s="269"/>
      <c r="S75" s="269"/>
      <c r="T75" s="269"/>
      <c r="U75" s="269"/>
      <c r="V75" s="269"/>
      <c r="W75" s="269"/>
    </row>
    <row r="76" spans="6:23" s="7" customFormat="1" ht="15" customHeight="1">
      <c r="F76" s="145"/>
      <c r="G76" s="145"/>
      <c r="H76" s="269"/>
      <c r="I76" s="269"/>
      <c r="J76" s="269"/>
      <c r="K76" s="269"/>
      <c r="L76" s="269"/>
      <c r="M76" s="269"/>
      <c r="N76" s="269"/>
      <c r="O76" s="269"/>
      <c r="P76" s="269"/>
      <c r="Q76" s="269"/>
      <c r="R76" s="269"/>
      <c r="S76" s="269"/>
      <c r="T76" s="269"/>
      <c r="U76" s="269"/>
      <c r="V76" s="269"/>
      <c r="W76" s="269"/>
    </row>
    <row r="77" spans="6:23" s="7" customFormat="1" ht="15" customHeight="1">
      <c r="F77" s="145"/>
      <c r="G77" s="145"/>
      <c r="H77" s="269"/>
      <c r="I77" s="269"/>
      <c r="J77" s="269"/>
      <c r="K77" s="269"/>
      <c r="L77" s="269"/>
      <c r="M77" s="269"/>
      <c r="N77" s="269"/>
      <c r="O77" s="269"/>
      <c r="P77" s="269"/>
      <c r="Q77" s="269"/>
      <c r="R77" s="269"/>
      <c r="S77" s="269"/>
      <c r="T77" s="269"/>
      <c r="U77" s="269"/>
      <c r="V77" s="269"/>
      <c r="W77" s="269"/>
    </row>
    <row r="78" spans="6:23" s="7" customFormat="1" ht="15" customHeight="1">
      <c r="F78" s="145"/>
      <c r="G78" s="145"/>
      <c r="H78" s="269"/>
      <c r="I78" s="269"/>
      <c r="J78" s="269"/>
      <c r="K78" s="269"/>
      <c r="L78" s="269"/>
      <c r="M78" s="269"/>
      <c r="N78" s="269"/>
      <c r="O78" s="269"/>
      <c r="P78" s="269"/>
      <c r="Q78" s="269"/>
      <c r="R78" s="269"/>
      <c r="S78" s="269"/>
      <c r="T78" s="269"/>
      <c r="U78" s="269"/>
      <c r="V78" s="269"/>
      <c r="W78" s="269"/>
    </row>
    <row r="79" spans="6:23" s="7" customFormat="1" ht="15" customHeight="1">
      <c r="F79" s="145"/>
      <c r="G79" s="145"/>
      <c r="H79" s="269"/>
      <c r="I79" s="269"/>
      <c r="J79" s="269"/>
      <c r="K79" s="269"/>
      <c r="L79" s="269"/>
      <c r="M79" s="269"/>
      <c r="N79" s="269"/>
      <c r="O79" s="269"/>
      <c r="P79" s="269"/>
      <c r="Q79" s="269"/>
      <c r="R79" s="269"/>
      <c r="S79" s="269"/>
      <c r="T79" s="269"/>
      <c r="U79" s="269"/>
      <c r="V79" s="269"/>
      <c r="W79" s="269"/>
    </row>
  </sheetData>
  <sheetProtection/>
  <printOptions horizontalCentered="1"/>
  <pageMargins left="0.25" right="0.25" top="0.5" bottom="0.5" header="0.25" footer="0.25"/>
  <pageSetup horizontalDpi="600" verticalDpi="600" orientation="landscape" scale="80" r:id="rId1"/>
  <headerFooter alignWithMargins="0">
    <oddFooter>&amp;CPage 11
</oddFooter>
  </headerFooter>
</worksheet>
</file>

<file path=xl/worksheets/sheet12.xml><?xml version="1.0" encoding="utf-8"?>
<worksheet xmlns="http://schemas.openxmlformats.org/spreadsheetml/2006/main" xmlns:r="http://schemas.openxmlformats.org/officeDocument/2006/relationships">
  <dimension ref="A1:V79"/>
  <sheetViews>
    <sheetView zoomScalePageLayoutView="0" workbookViewId="0" topLeftCell="A1">
      <selection activeCell="A1" sqref="A1"/>
    </sheetView>
  </sheetViews>
  <sheetFormatPr defaultColWidth="15.7109375" defaultRowHeight="15" customHeight="1"/>
  <cols>
    <col min="1" max="1" width="45.7109375" style="7" customWidth="1"/>
    <col min="2" max="2" width="19.00390625" style="208" customWidth="1"/>
    <col min="3" max="3" width="18.421875" style="208" customWidth="1"/>
    <col min="4" max="4" width="18.140625" style="208" customWidth="1"/>
    <col min="5" max="5" width="19.421875" style="71" customWidth="1"/>
    <col min="6" max="6" width="20.7109375" style="71" customWidth="1"/>
    <col min="7" max="7" width="15.7109375" style="71" customWidth="1"/>
    <col min="8" max="16384" width="15.7109375" style="7" customWidth="1"/>
  </cols>
  <sheetData>
    <row r="1" spans="1:7" s="174" customFormat="1" ht="30" customHeight="1">
      <c r="A1" s="255" t="s">
        <v>0</v>
      </c>
      <c r="B1" s="256"/>
      <c r="C1" s="256"/>
      <c r="D1" s="256"/>
      <c r="E1" s="257"/>
      <c r="F1" s="258"/>
      <c r="G1" s="259"/>
    </row>
    <row r="2" spans="1:6" ht="15" customHeight="1">
      <c r="A2" s="82"/>
      <c r="B2" s="260"/>
      <c r="C2" s="260"/>
      <c r="D2" s="260"/>
      <c r="E2" s="260"/>
      <c r="F2" s="127"/>
    </row>
    <row r="3" spans="1:7" s="80" customFormat="1" ht="15" customHeight="1">
      <c r="A3" s="261" t="s">
        <v>199</v>
      </c>
      <c r="B3" s="262"/>
      <c r="C3" s="262"/>
      <c r="D3" s="262"/>
      <c r="E3" s="263"/>
      <c r="F3" s="264"/>
      <c r="G3" s="125"/>
    </row>
    <row r="4" spans="1:7" s="80" customFormat="1" ht="15" customHeight="1">
      <c r="A4" s="261" t="s">
        <v>200</v>
      </c>
      <c r="B4" s="262"/>
      <c r="C4" s="262"/>
      <c r="D4" s="262"/>
      <c r="E4" s="263"/>
      <c r="F4" s="264"/>
      <c r="G4" s="125"/>
    </row>
    <row r="5" spans="1:7" s="80" customFormat="1" ht="15" customHeight="1">
      <c r="A5" s="45" t="s">
        <v>158</v>
      </c>
      <c r="B5" s="262"/>
      <c r="C5" s="262"/>
      <c r="D5" s="262"/>
      <c r="E5" s="263"/>
      <c r="F5" s="264"/>
      <c r="G5" s="125"/>
    </row>
    <row r="6" spans="1:6" ht="15" customHeight="1">
      <c r="A6" s="265"/>
      <c r="E6" s="127"/>
      <c r="F6" s="127"/>
    </row>
    <row r="7" spans="1:6" ht="30" customHeight="1">
      <c r="A7" s="93"/>
      <c r="B7" s="183" t="s">
        <v>71</v>
      </c>
      <c r="C7" s="183" t="s">
        <v>72</v>
      </c>
      <c r="D7" s="183" t="s">
        <v>73</v>
      </c>
      <c r="E7" s="183" t="s">
        <v>74</v>
      </c>
      <c r="F7" s="184" t="s">
        <v>75</v>
      </c>
    </row>
    <row r="8" spans="1:6" ht="30" customHeight="1">
      <c r="A8" s="266" t="s">
        <v>201</v>
      </c>
      <c r="B8" s="267"/>
      <c r="C8" s="267"/>
      <c r="D8" s="267"/>
      <c r="F8" s="268"/>
    </row>
    <row r="9" spans="1:21" ht="15" customHeight="1">
      <c r="A9" s="7" t="s">
        <v>202</v>
      </c>
      <c r="B9" s="165">
        <f>'[1]Loss Expenses Paid YTD-16'!K27</f>
        <v>27136</v>
      </c>
      <c r="C9" s="165">
        <f>'[1]Loss Expenses Paid YTD-16'!K21</f>
        <v>173203</v>
      </c>
      <c r="D9" s="165">
        <f>'[1]Loss Expenses Paid YTD-16'!K15</f>
        <v>5484</v>
      </c>
      <c r="E9" s="165">
        <f>'[1]Loss Expenses Paid YTD-16'!K9</f>
        <v>29576</v>
      </c>
      <c r="F9" s="165">
        <f>SUM(B9:E9)</f>
        <v>235399</v>
      </c>
      <c r="G9" s="145"/>
      <c r="H9" s="269"/>
      <c r="I9" s="269"/>
      <c r="J9" s="269"/>
      <c r="K9" s="269"/>
      <c r="L9" s="269"/>
      <c r="M9" s="269"/>
      <c r="N9" s="269"/>
      <c r="O9" s="269"/>
      <c r="P9" s="269"/>
      <c r="Q9" s="269"/>
      <c r="R9" s="269"/>
      <c r="S9" s="269"/>
      <c r="T9" s="269"/>
      <c r="U9" s="269"/>
    </row>
    <row r="10" spans="1:21" s="194" customFormat="1" ht="15" customHeight="1">
      <c r="A10" s="194" t="s">
        <v>203</v>
      </c>
      <c r="B10" s="270">
        <f>'[1]Loss Expenses Paid YTD-16'!K28</f>
        <v>7181</v>
      </c>
      <c r="C10" s="270">
        <f>'[1]Loss Expenses Paid YTD-16'!K22</f>
        <v>124273</v>
      </c>
      <c r="D10" s="270">
        <f>'[1]Loss Expenses Paid YTD-16'!K16</f>
        <v>10074</v>
      </c>
      <c r="E10" s="270">
        <f>'[1]Loss Expenses Paid YTD-16'!K10</f>
        <v>60</v>
      </c>
      <c r="F10" s="209">
        <f>SUM(B10:E10)</f>
        <v>141588</v>
      </c>
      <c r="G10" s="145"/>
      <c r="H10" s="271"/>
      <c r="I10" s="271"/>
      <c r="J10" s="271"/>
      <c r="K10" s="271"/>
      <c r="L10" s="271"/>
      <c r="M10" s="271"/>
      <c r="N10" s="271"/>
      <c r="O10" s="271"/>
      <c r="P10" s="271"/>
      <c r="Q10" s="271"/>
      <c r="R10" s="271"/>
      <c r="S10" s="271"/>
      <c r="T10" s="271"/>
      <c r="U10" s="271"/>
    </row>
    <row r="11" spans="1:21" s="194" customFormat="1" ht="15" customHeight="1">
      <c r="A11" s="194" t="s">
        <v>204</v>
      </c>
      <c r="B11" s="195">
        <f>'[1]Loss Expenses Paid YTD-16'!K29</f>
        <v>0</v>
      </c>
      <c r="C11" s="195">
        <f>'[1]Loss Expenses Paid YTD-16'!K23</f>
        <v>0</v>
      </c>
      <c r="D11" s="195">
        <f>'[1]Loss Expenses Paid YTD-16'!K17</f>
        <v>0</v>
      </c>
      <c r="E11" s="195">
        <f>'[1]Loss Expenses Paid YTD-16'!K11</f>
        <v>0</v>
      </c>
      <c r="F11" s="195">
        <f>SUM(B11:E11)</f>
        <v>0</v>
      </c>
      <c r="G11" s="145"/>
      <c r="H11" s="271"/>
      <c r="I11" s="271"/>
      <c r="J11" s="271"/>
      <c r="K11" s="271"/>
      <c r="L11" s="271"/>
      <c r="M11" s="271"/>
      <c r="N11" s="271"/>
      <c r="O11" s="271"/>
      <c r="P11" s="271"/>
      <c r="Q11" s="271"/>
      <c r="R11" s="271"/>
      <c r="S11" s="271"/>
      <c r="T11" s="271"/>
      <c r="U11" s="271"/>
    </row>
    <row r="12" spans="1:21" s="194" customFormat="1" ht="15" customHeight="1" thickBot="1">
      <c r="A12" s="272" t="s">
        <v>165</v>
      </c>
      <c r="B12" s="199">
        <f>SUM(B9:B11)</f>
        <v>34317</v>
      </c>
      <c r="C12" s="199">
        <f>SUM(C9:C11)</f>
        <v>297476</v>
      </c>
      <c r="D12" s="199">
        <f>SUM(D9:D11)</f>
        <v>15558</v>
      </c>
      <c r="E12" s="273">
        <f>SUM(E9:E11)</f>
        <v>29636</v>
      </c>
      <c r="F12" s="200">
        <f>SUM(F9:F11)</f>
        <v>376987</v>
      </c>
      <c r="G12" s="153"/>
      <c r="H12" s="271"/>
      <c r="I12" s="271"/>
      <c r="J12" s="271"/>
      <c r="K12" s="271"/>
      <c r="L12" s="271"/>
      <c r="M12" s="271"/>
      <c r="N12" s="271"/>
      <c r="O12" s="271"/>
      <c r="P12" s="271"/>
      <c r="Q12" s="271"/>
      <c r="R12" s="271"/>
      <c r="S12" s="271"/>
      <c r="T12" s="271"/>
      <c r="U12" s="271"/>
    </row>
    <row r="13" spans="2:21" s="194" customFormat="1" ht="15" customHeight="1" thickTop="1">
      <c r="B13" s="197"/>
      <c r="C13" s="197"/>
      <c r="D13" s="197"/>
      <c r="E13" s="145"/>
      <c r="F13" s="71"/>
      <c r="H13" s="271"/>
      <c r="I13" s="271"/>
      <c r="J13" s="271"/>
      <c r="K13" s="271"/>
      <c r="L13" s="271"/>
      <c r="M13" s="271"/>
      <c r="N13" s="271"/>
      <c r="O13" s="271"/>
      <c r="P13" s="271"/>
      <c r="Q13" s="271"/>
      <c r="R13" s="271"/>
      <c r="S13" s="271"/>
      <c r="T13" s="271"/>
      <c r="U13" s="271"/>
    </row>
    <row r="14" spans="1:21" s="194" customFormat="1" ht="30" customHeight="1">
      <c r="A14" s="274" t="s">
        <v>205</v>
      </c>
      <c r="B14" s="197"/>
      <c r="C14" s="197"/>
      <c r="D14" s="197"/>
      <c r="E14" s="145"/>
      <c r="F14" s="153"/>
      <c r="G14" s="145"/>
      <c r="H14" s="271"/>
      <c r="I14" s="271"/>
      <c r="J14" s="271"/>
      <c r="K14" s="271"/>
      <c r="L14" s="271"/>
      <c r="M14" s="271"/>
      <c r="N14" s="271"/>
      <c r="O14" s="271"/>
      <c r="P14" s="271"/>
      <c r="Q14" s="271"/>
      <c r="R14" s="271"/>
      <c r="S14" s="271"/>
      <c r="T14" s="271"/>
      <c r="U14" s="271"/>
    </row>
    <row r="15" spans="1:21" s="194" customFormat="1" ht="15" customHeight="1">
      <c r="A15" s="7" t="s">
        <v>202</v>
      </c>
      <c r="B15" s="195">
        <f>'[1]Unpaid Loss Expense Reserves-14'!B22</f>
        <v>0</v>
      </c>
      <c r="C15" s="209">
        <f>'[1]Unpaid Loss Expense Reserves-14'!C22</f>
        <v>111261</v>
      </c>
      <c r="D15" s="209">
        <f>'[1]Unpaid Loss Expense Reserves-14'!D22</f>
        <v>26394</v>
      </c>
      <c r="E15" s="209">
        <f>'[1]Unpaid Loss Expense Reserves-14'!E22</f>
        <v>14029</v>
      </c>
      <c r="F15" s="209">
        <f>SUM(B15:E15)</f>
        <v>151684</v>
      </c>
      <c r="G15" s="145"/>
      <c r="H15" s="271"/>
      <c r="I15" s="271"/>
      <c r="J15" s="271"/>
      <c r="K15" s="271"/>
      <c r="L15" s="271"/>
      <c r="M15" s="271"/>
      <c r="N15" s="271"/>
      <c r="O15" s="271"/>
      <c r="P15" s="271"/>
      <c r="Q15" s="271"/>
      <c r="R15" s="271"/>
      <c r="S15" s="271"/>
      <c r="T15" s="271"/>
      <c r="U15" s="271"/>
    </row>
    <row r="16" spans="1:21" s="194" customFormat="1" ht="15" customHeight="1">
      <c r="A16" s="194" t="s">
        <v>203</v>
      </c>
      <c r="B16" s="209">
        <f>'[1]Unpaid Loss Expense Reserves-14'!B23</f>
        <v>37350</v>
      </c>
      <c r="C16" s="209">
        <f>'[1]Unpaid Loss Expense Reserves-14'!C23</f>
        <v>64648</v>
      </c>
      <c r="D16" s="209">
        <f>'[1]Unpaid Loss Expense Reserves-14'!D23</f>
        <v>5006</v>
      </c>
      <c r="E16" s="195">
        <f>'[1]Unpaid Loss Expense Reserves-14'!E23</f>
        <v>0</v>
      </c>
      <c r="F16" s="209">
        <f>SUM(B16:E16)</f>
        <v>107004</v>
      </c>
      <c r="G16" s="145"/>
      <c r="H16" s="271"/>
      <c r="I16" s="271"/>
      <c r="J16" s="271"/>
      <c r="K16" s="271"/>
      <c r="L16" s="271"/>
      <c r="M16" s="271"/>
      <c r="N16" s="271"/>
      <c r="O16" s="271"/>
      <c r="P16" s="271"/>
      <c r="Q16" s="271"/>
      <c r="R16" s="271"/>
      <c r="S16" s="271"/>
      <c r="T16" s="271"/>
      <c r="U16" s="271"/>
    </row>
    <row r="17" spans="1:21" s="194" customFormat="1" ht="15" customHeight="1">
      <c r="A17" s="194" t="s">
        <v>204</v>
      </c>
      <c r="B17" s="195">
        <f>'[1]Unpaid Loss Expense Reserves-14'!B24</f>
        <v>0</v>
      </c>
      <c r="C17" s="195">
        <f>'[1]Unpaid Loss Expense Reserves-14'!C24</f>
        <v>0</v>
      </c>
      <c r="D17" s="195">
        <f>'[1]Unpaid Loss Expense Reserves-14'!D24</f>
        <v>0</v>
      </c>
      <c r="E17" s="195">
        <f>'[1]Unpaid Loss Expense Reserves-14'!E24</f>
        <v>0</v>
      </c>
      <c r="F17" s="195">
        <f>SUM(B17:E17)</f>
        <v>0</v>
      </c>
      <c r="G17" s="145"/>
      <c r="H17" s="271"/>
      <c r="I17" s="271"/>
      <c r="J17" s="271"/>
      <c r="K17" s="271"/>
      <c r="L17" s="271"/>
      <c r="M17" s="271"/>
      <c r="N17" s="271"/>
      <c r="O17" s="271"/>
      <c r="P17" s="271"/>
      <c r="Q17" s="271"/>
      <c r="R17" s="271"/>
      <c r="S17" s="271"/>
      <c r="T17" s="271"/>
      <c r="U17" s="271"/>
    </row>
    <row r="18" spans="1:21" s="194" customFormat="1" ht="15" customHeight="1" thickBot="1">
      <c r="A18" s="272" t="s">
        <v>165</v>
      </c>
      <c r="B18" s="199">
        <f>SUM(B15:B17)</f>
        <v>37350</v>
      </c>
      <c r="C18" s="199">
        <f>SUM(C15:C17)</f>
        <v>175909</v>
      </c>
      <c r="D18" s="199">
        <f>SUM(D15:D17)</f>
        <v>31400</v>
      </c>
      <c r="E18" s="199">
        <f>SUM(E15:E17)</f>
        <v>14029</v>
      </c>
      <c r="F18" s="200">
        <f>SUM(F15:F17)</f>
        <v>258688</v>
      </c>
      <c r="G18" s="153"/>
      <c r="H18" s="271"/>
      <c r="I18" s="271"/>
      <c r="J18" s="271"/>
      <c r="K18" s="271"/>
      <c r="L18" s="271"/>
      <c r="M18" s="271"/>
      <c r="N18" s="271"/>
      <c r="O18" s="271"/>
      <c r="P18" s="271"/>
      <c r="Q18" s="271"/>
      <c r="R18" s="271"/>
      <c r="S18" s="271"/>
      <c r="T18" s="271"/>
      <c r="U18" s="271"/>
    </row>
    <row r="19" spans="2:21" s="194" customFormat="1" ht="15" customHeight="1" thickTop="1">
      <c r="B19" s="197"/>
      <c r="C19" s="197"/>
      <c r="D19" s="197"/>
      <c r="E19" s="145"/>
      <c r="F19" s="71"/>
      <c r="G19" s="275"/>
      <c r="H19" s="271"/>
      <c r="I19" s="271"/>
      <c r="J19" s="271"/>
      <c r="K19" s="271"/>
      <c r="L19" s="271"/>
      <c r="M19" s="271"/>
      <c r="N19" s="271"/>
      <c r="O19" s="271"/>
      <c r="P19" s="271"/>
      <c r="Q19" s="271"/>
      <c r="R19" s="271"/>
      <c r="S19" s="271"/>
      <c r="T19" s="271"/>
      <c r="U19" s="271"/>
    </row>
    <row r="20" spans="1:21" s="194" customFormat="1" ht="30" customHeight="1">
      <c r="A20" s="274" t="s">
        <v>209</v>
      </c>
      <c r="B20" s="276"/>
      <c r="C20" s="276"/>
      <c r="D20" s="276"/>
      <c r="E20" s="277"/>
      <c r="F20" s="153"/>
      <c r="G20" s="145"/>
      <c r="H20" s="271"/>
      <c r="I20" s="271"/>
      <c r="J20" s="271"/>
      <c r="K20" s="271"/>
      <c r="L20" s="271"/>
      <c r="M20" s="271"/>
      <c r="N20" s="271"/>
      <c r="O20" s="271"/>
      <c r="P20" s="271"/>
      <c r="Q20" s="271"/>
      <c r="R20" s="271"/>
      <c r="S20" s="271"/>
      <c r="T20" s="271"/>
      <c r="U20" s="271"/>
    </row>
    <row r="21" spans="1:21" s="194" customFormat="1" ht="15" customHeight="1">
      <c r="A21" s="7" t="s">
        <v>202</v>
      </c>
      <c r="B21" s="153">
        <v>0</v>
      </c>
      <c r="C21" s="209">
        <v>129967</v>
      </c>
      <c r="D21" s="209">
        <v>40924</v>
      </c>
      <c r="E21" s="209">
        <v>29122</v>
      </c>
      <c r="F21" s="209">
        <f>SUM(B21:E21)</f>
        <v>200013</v>
      </c>
      <c r="G21" s="145"/>
      <c r="H21" s="271"/>
      <c r="I21" s="271"/>
      <c r="J21" s="271"/>
      <c r="K21" s="271"/>
      <c r="L21" s="271"/>
      <c r="M21" s="271"/>
      <c r="N21" s="271"/>
      <c r="O21" s="271"/>
      <c r="P21" s="271"/>
      <c r="Q21" s="271"/>
      <c r="R21" s="271"/>
      <c r="S21" s="271"/>
      <c r="T21" s="271"/>
      <c r="U21" s="271"/>
    </row>
    <row r="22" spans="1:21" s="194" customFormat="1" ht="15" customHeight="1">
      <c r="A22" s="194" t="s">
        <v>207</v>
      </c>
      <c r="B22" s="153">
        <v>0</v>
      </c>
      <c r="C22" s="209">
        <v>97174</v>
      </c>
      <c r="D22" s="209">
        <v>26182</v>
      </c>
      <c r="E22" s="153">
        <v>0</v>
      </c>
      <c r="F22" s="209">
        <f>SUM(B22:E22)</f>
        <v>123356</v>
      </c>
      <c r="G22" s="145"/>
      <c r="H22" s="271"/>
      <c r="I22" s="271"/>
      <c r="J22" s="271"/>
      <c r="K22" s="271"/>
      <c r="L22" s="271"/>
      <c r="M22" s="271"/>
      <c r="N22" s="271"/>
      <c r="O22" s="271"/>
      <c r="P22" s="271"/>
      <c r="Q22" s="271"/>
      <c r="R22" s="271"/>
      <c r="S22" s="271"/>
      <c r="T22" s="271"/>
      <c r="U22" s="271"/>
    </row>
    <row r="23" spans="1:21" s="194" customFormat="1" ht="15" customHeight="1">
      <c r="A23" s="194" t="s">
        <v>204</v>
      </c>
      <c r="B23" s="153">
        <v>0</v>
      </c>
      <c r="C23" s="153">
        <v>0</v>
      </c>
      <c r="D23" s="153">
        <v>0</v>
      </c>
      <c r="E23" s="153">
        <v>0</v>
      </c>
      <c r="F23" s="195">
        <f>SUM(B23:E23)</f>
        <v>0</v>
      </c>
      <c r="G23" s="145"/>
      <c r="H23" s="271"/>
      <c r="I23" s="271"/>
      <c r="J23" s="271"/>
      <c r="K23" s="271"/>
      <c r="L23" s="271"/>
      <c r="M23" s="271"/>
      <c r="N23" s="271"/>
      <c r="O23" s="271"/>
      <c r="P23" s="271"/>
      <c r="Q23" s="271"/>
      <c r="R23" s="271"/>
      <c r="S23" s="271"/>
      <c r="T23" s="271"/>
      <c r="U23" s="271"/>
    </row>
    <row r="24" spans="1:21" s="194" customFormat="1" ht="15" customHeight="1" thickBot="1">
      <c r="A24" s="272" t="s">
        <v>165</v>
      </c>
      <c r="B24" s="280">
        <f>SUM(B21:B23)</f>
        <v>0</v>
      </c>
      <c r="C24" s="199">
        <f>SUM(C21:C23)</f>
        <v>227141</v>
      </c>
      <c r="D24" s="199">
        <f>SUM(D21:D23)</f>
        <v>67106</v>
      </c>
      <c r="E24" s="199">
        <f>SUM(E21:E23)</f>
        <v>29122</v>
      </c>
      <c r="F24" s="200">
        <f>SUM(F21:F23)</f>
        <v>323369</v>
      </c>
      <c r="G24" s="153"/>
      <c r="H24" s="271"/>
      <c r="I24" s="271"/>
      <c r="J24" s="271"/>
      <c r="K24" s="271"/>
      <c r="L24" s="271"/>
      <c r="M24" s="271"/>
      <c r="N24" s="271"/>
      <c r="O24" s="271"/>
      <c r="P24" s="271"/>
      <c r="Q24" s="271"/>
      <c r="R24" s="271"/>
      <c r="S24" s="271"/>
      <c r="T24" s="271"/>
      <c r="U24" s="271"/>
    </row>
    <row r="25" spans="2:21" s="203" customFormat="1" ht="15" customHeight="1" thickTop="1">
      <c r="B25" s="276"/>
      <c r="C25" s="276"/>
      <c r="D25" s="276"/>
      <c r="E25" s="276"/>
      <c r="F25" s="276"/>
      <c r="G25" s="278"/>
      <c r="H25" s="279"/>
      <c r="I25" s="279"/>
      <c r="J25" s="279"/>
      <c r="K25" s="279"/>
      <c r="L25" s="279"/>
      <c r="M25" s="279"/>
      <c r="N25" s="279"/>
      <c r="O25" s="279"/>
      <c r="P25" s="279"/>
      <c r="Q25" s="279"/>
      <c r="R25" s="279"/>
      <c r="S25" s="279"/>
      <c r="T25" s="279"/>
      <c r="U25" s="279"/>
    </row>
    <row r="26" spans="1:21" s="194" customFormat="1" ht="30" customHeight="1">
      <c r="A26" s="274" t="s">
        <v>208</v>
      </c>
      <c r="B26" s="197"/>
      <c r="C26" s="197"/>
      <c r="D26" s="197"/>
      <c r="E26" s="197"/>
      <c r="F26" s="197"/>
      <c r="G26" s="145"/>
      <c r="H26" s="271"/>
      <c r="I26" s="271"/>
      <c r="J26" s="271"/>
      <c r="K26" s="271"/>
      <c r="L26" s="271"/>
      <c r="M26" s="271"/>
      <c r="N26" s="271"/>
      <c r="O26" s="271"/>
      <c r="P26" s="271"/>
      <c r="Q26" s="271"/>
      <c r="R26" s="271"/>
      <c r="S26" s="271"/>
      <c r="T26" s="271"/>
      <c r="U26" s="271"/>
    </row>
    <row r="27" spans="1:21" s="194" customFormat="1" ht="15" customHeight="1">
      <c r="A27" s="194" t="s">
        <v>202</v>
      </c>
      <c r="B27" s="209">
        <f aca="true" t="shared" si="0" ref="B27:E29">B9+B15-B21</f>
        <v>27136</v>
      </c>
      <c r="C27" s="209">
        <f t="shared" si="0"/>
        <v>154497</v>
      </c>
      <c r="D27" s="187">
        <f t="shared" si="0"/>
        <v>-9046</v>
      </c>
      <c r="E27" s="187">
        <f t="shared" si="0"/>
        <v>14483</v>
      </c>
      <c r="F27" s="209">
        <f>SUM(B27:E27)</f>
        <v>187070</v>
      </c>
      <c r="G27" s="145"/>
      <c r="H27" s="271"/>
      <c r="I27" s="271"/>
      <c r="J27" s="271"/>
      <c r="K27" s="271"/>
      <c r="L27" s="271"/>
      <c r="M27" s="271"/>
      <c r="N27" s="271"/>
      <c r="O27" s="271"/>
      <c r="P27" s="271"/>
      <c r="Q27" s="271"/>
      <c r="R27" s="271"/>
      <c r="S27" s="271"/>
      <c r="T27" s="271"/>
      <c r="U27" s="271"/>
    </row>
    <row r="28" spans="1:21" s="194" customFormat="1" ht="15" customHeight="1">
      <c r="A28" s="194" t="s">
        <v>203</v>
      </c>
      <c r="B28" s="209">
        <f t="shared" si="0"/>
        <v>44531</v>
      </c>
      <c r="C28" s="209">
        <f t="shared" si="0"/>
        <v>91747</v>
      </c>
      <c r="D28" s="187">
        <f t="shared" si="0"/>
        <v>-11102</v>
      </c>
      <c r="E28" s="187">
        <f t="shared" si="0"/>
        <v>60</v>
      </c>
      <c r="F28" s="209">
        <f>SUM(B28:E28)</f>
        <v>125236</v>
      </c>
      <c r="G28" s="145"/>
      <c r="H28" s="271"/>
      <c r="I28" s="271"/>
      <c r="J28" s="271"/>
      <c r="K28" s="271"/>
      <c r="L28" s="271"/>
      <c r="M28" s="271"/>
      <c r="N28" s="271"/>
      <c r="O28" s="271"/>
      <c r="P28" s="271"/>
      <c r="Q28" s="271"/>
      <c r="R28" s="271"/>
      <c r="S28" s="271"/>
      <c r="T28" s="271"/>
      <c r="U28" s="271"/>
    </row>
    <row r="29" spans="1:21" s="194" customFormat="1" ht="15" customHeight="1">
      <c r="A29" s="194" t="s">
        <v>204</v>
      </c>
      <c r="B29" s="153">
        <f t="shared" si="0"/>
        <v>0</v>
      </c>
      <c r="C29" s="153">
        <f t="shared" si="0"/>
        <v>0</v>
      </c>
      <c r="D29" s="153">
        <f t="shared" si="0"/>
        <v>0</v>
      </c>
      <c r="E29" s="153">
        <f t="shared" si="0"/>
        <v>0</v>
      </c>
      <c r="F29" s="153">
        <f>SUM(B29:E29)</f>
        <v>0</v>
      </c>
      <c r="G29" s="145"/>
      <c r="H29" s="271"/>
      <c r="I29" s="271"/>
      <c r="J29" s="271"/>
      <c r="K29" s="271"/>
      <c r="L29" s="271"/>
      <c r="M29" s="271"/>
      <c r="N29" s="271"/>
      <c r="O29" s="271"/>
      <c r="P29" s="271"/>
      <c r="Q29" s="271"/>
      <c r="R29" s="271"/>
      <c r="S29" s="271"/>
      <c r="T29" s="271"/>
      <c r="U29" s="271"/>
    </row>
    <row r="30" spans="1:21" ht="15" customHeight="1" thickBot="1">
      <c r="A30" s="42" t="s">
        <v>165</v>
      </c>
      <c r="B30" s="246">
        <f>SUM(B27:B29)</f>
        <v>71667</v>
      </c>
      <c r="C30" s="246">
        <f>SUM(C27:C29)</f>
        <v>246244</v>
      </c>
      <c r="D30" s="246">
        <f>SUM(D27:D29)</f>
        <v>-20148</v>
      </c>
      <c r="E30" s="246">
        <f>SUM(E27:E29)</f>
        <v>14543</v>
      </c>
      <c r="F30" s="246">
        <f>SUM(F27:F29)</f>
        <v>312306</v>
      </c>
      <c r="G30" s="145"/>
      <c r="H30" s="269"/>
      <c r="I30" s="269"/>
      <c r="J30" s="269"/>
      <c r="K30" s="269"/>
      <c r="L30" s="269"/>
      <c r="M30" s="269"/>
      <c r="N30" s="269"/>
      <c r="O30" s="269"/>
      <c r="P30" s="269"/>
      <c r="Q30" s="269"/>
      <c r="R30" s="269"/>
      <c r="S30" s="269"/>
      <c r="T30" s="269"/>
      <c r="U30" s="269"/>
    </row>
    <row r="31" spans="2:22" ht="15" customHeight="1" thickTop="1">
      <c r="B31" s="196"/>
      <c r="C31" s="196"/>
      <c r="D31" s="196"/>
      <c r="F31" s="145"/>
      <c r="H31" s="269"/>
      <c r="I31" s="269"/>
      <c r="J31" s="269"/>
      <c r="K31" s="269"/>
      <c r="L31" s="269"/>
      <c r="M31" s="269"/>
      <c r="N31" s="269"/>
      <c r="O31" s="269"/>
      <c r="P31" s="269"/>
      <c r="Q31" s="269"/>
      <c r="R31" s="269"/>
      <c r="S31" s="269"/>
      <c r="T31" s="269"/>
      <c r="U31" s="269"/>
      <c r="V31" s="269"/>
    </row>
    <row r="32" spans="2:22" s="71" customFormat="1" ht="15" customHeight="1">
      <c r="B32" s="196"/>
      <c r="C32" s="196"/>
      <c r="D32" s="196"/>
      <c r="G32" s="145"/>
      <c r="H32" s="145"/>
      <c r="I32" s="145"/>
      <c r="J32" s="145"/>
      <c r="K32" s="145"/>
      <c r="L32" s="145"/>
      <c r="M32" s="145"/>
      <c r="N32" s="145"/>
      <c r="O32" s="145"/>
      <c r="P32" s="145"/>
      <c r="Q32" s="145"/>
      <c r="R32" s="145"/>
      <c r="S32" s="145"/>
      <c r="T32" s="145"/>
      <c r="U32" s="145"/>
      <c r="V32" s="145"/>
    </row>
    <row r="33" spans="2:22" ht="15" customHeight="1">
      <c r="B33" s="196"/>
      <c r="C33" s="196"/>
      <c r="D33" s="196"/>
      <c r="F33" s="145"/>
      <c r="G33" s="145"/>
      <c r="H33" s="269"/>
      <c r="I33" s="269"/>
      <c r="J33" s="269"/>
      <c r="K33" s="269"/>
      <c r="L33" s="269"/>
      <c r="M33" s="269"/>
      <c r="N33" s="269"/>
      <c r="O33" s="269"/>
      <c r="P33" s="269"/>
      <c r="Q33" s="269"/>
      <c r="R33" s="269"/>
      <c r="S33" s="269"/>
      <c r="T33" s="269"/>
      <c r="U33" s="269"/>
      <c r="V33" s="269"/>
    </row>
    <row r="34" spans="2:22" ht="15" customHeight="1">
      <c r="B34" s="196"/>
      <c r="C34" s="196"/>
      <c r="D34" s="196"/>
      <c r="F34" s="145"/>
      <c r="G34" s="145"/>
      <c r="H34" s="269"/>
      <c r="I34" s="269"/>
      <c r="J34" s="269"/>
      <c r="K34" s="269"/>
      <c r="L34" s="269"/>
      <c r="M34" s="269"/>
      <c r="N34" s="269"/>
      <c r="O34" s="269"/>
      <c r="P34" s="269"/>
      <c r="Q34" s="269"/>
      <c r="R34" s="269"/>
      <c r="S34" s="269"/>
      <c r="T34" s="269"/>
      <c r="U34" s="269"/>
      <c r="V34" s="269"/>
    </row>
    <row r="35" spans="2:22" ht="15" customHeight="1">
      <c r="B35" s="196"/>
      <c r="C35" s="196"/>
      <c r="D35" s="196"/>
      <c r="F35" s="145"/>
      <c r="G35" s="145"/>
      <c r="H35" s="269"/>
      <c r="I35" s="269"/>
      <c r="J35" s="269"/>
      <c r="K35" s="269"/>
      <c r="L35" s="269"/>
      <c r="M35" s="269"/>
      <c r="N35" s="269"/>
      <c r="O35" s="269"/>
      <c r="P35" s="269"/>
      <c r="Q35" s="269"/>
      <c r="R35" s="269"/>
      <c r="S35" s="269"/>
      <c r="T35" s="269"/>
      <c r="U35" s="269"/>
      <c r="V35" s="269"/>
    </row>
    <row r="36" spans="2:22" ht="15" customHeight="1">
      <c r="B36" s="196"/>
      <c r="C36" s="196"/>
      <c r="D36" s="196"/>
      <c r="F36" s="145"/>
      <c r="G36" s="145"/>
      <c r="H36" s="269"/>
      <c r="I36" s="269"/>
      <c r="J36" s="269"/>
      <c r="K36" s="269"/>
      <c r="L36" s="269"/>
      <c r="M36" s="269"/>
      <c r="N36" s="269"/>
      <c r="O36" s="269"/>
      <c r="P36" s="269"/>
      <c r="Q36" s="269"/>
      <c r="R36" s="269"/>
      <c r="S36" s="269"/>
      <c r="T36" s="269"/>
      <c r="U36" s="269"/>
      <c r="V36" s="269"/>
    </row>
    <row r="37" spans="2:22" ht="15" customHeight="1">
      <c r="B37" s="196"/>
      <c r="C37" s="196"/>
      <c r="D37" s="196"/>
      <c r="F37" s="145"/>
      <c r="G37" s="145"/>
      <c r="H37" s="269"/>
      <c r="I37" s="269"/>
      <c r="J37" s="269"/>
      <c r="K37" s="269"/>
      <c r="L37" s="269"/>
      <c r="M37" s="269"/>
      <c r="N37" s="269"/>
      <c r="O37" s="269"/>
      <c r="P37" s="269"/>
      <c r="Q37" s="269"/>
      <c r="R37" s="269"/>
      <c r="S37" s="269"/>
      <c r="T37" s="269"/>
      <c r="U37" s="269"/>
      <c r="V37" s="269"/>
    </row>
    <row r="38" spans="6:22" ht="15" customHeight="1">
      <c r="F38" s="145"/>
      <c r="G38" s="145"/>
      <c r="H38" s="269"/>
      <c r="I38" s="269"/>
      <c r="J38" s="269"/>
      <c r="K38" s="269"/>
      <c r="L38" s="269"/>
      <c r="M38" s="269"/>
      <c r="N38" s="269"/>
      <c r="O38" s="269"/>
      <c r="P38" s="269"/>
      <c r="Q38" s="269"/>
      <c r="R38" s="269"/>
      <c r="S38" s="269"/>
      <c r="T38" s="269"/>
      <c r="U38" s="269"/>
      <c r="V38" s="269"/>
    </row>
    <row r="39" spans="6:22" ht="15" customHeight="1">
      <c r="F39" s="145"/>
      <c r="G39" s="145"/>
      <c r="H39" s="269"/>
      <c r="I39" s="269"/>
      <c r="J39" s="269"/>
      <c r="K39" s="269"/>
      <c r="L39" s="269"/>
      <c r="M39" s="269"/>
      <c r="N39" s="269"/>
      <c r="O39" s="269"/>
      <c r="P39" s="269"/>
      <c r="Q39" s="269"/>
      <c r="R39" s="269"/>
      <c r="S39" s="269"/>
      <c r="T39" s="269"/>
      <c r="U39" s="269"/>
      <c r="V39" s="269"/>
    </row>
    <row r="40" spans="6:22" ht="15" customHeight="1">
      <c r="F40" s="145"/>
      <c r="G40" s="145"/>
      <c r="H40" s="269"/>
      <c r="I40" s="269"/>
      <c r="J40" s="269"/>
      <c r="K40" s="269"/>
      <c r="L40" s="269"/>
      <c r="M40" s="269"/>
      <c r="N40" s="269"/>
      <c r="O40" s="269"/>
      <c r="P40" s="269"/>
      <c r="Q40" s="269"/>
      <c r="R40" s="269"/>
      <c r="S40" s="269"/>
      <c r="T40" s="269"/>
      <c r="U40" s="269"/>
      <c r="V40" s="269"/>
    </row>
    <row r="41" spans="6:22" ht="15" customHeight="1">
      <c r="F41" s="145"/>
      <c r="G41" s="145"/>
      <c r="H41" s="269"/>
      <c r="I41" s="269"/>
      <c r="J41" s="269"/>
      <c r="K41" s="269"/>
      <c r="L41" s="269"/>
      <c r="M41" s="269"/>
      <c r="N41" s="269"/>
      <c r="O41" s="269"/>
      <c r="P41" s="269"/>
      <c r="Q41" s="269"/>
      <c r="R41" s="269"/>
      <c r="S41" s="269"/>
      <c r="T41" s="269"/>
      <c r="U41" s="269"/>
      <c r="V41" s="269"/>
    </row>
    <row r="42" spans="6:22" ht="15" customHeight="1">
      <c r="F42" s="145"/>
      <c r="G42" s="145"/>
      <c r="H42" s="269"/>
      <c r="I42" s="269"/>
      <c r="J42" s="269"/>
      <c r="K42" s="269"/>
      <c r="L42" s="269"/>
      <c r="M42" s="269"/>
      <c r="N42" s="269"/>
      <c r="O42" s="269"/>
      <c r="P42" s="269"/>
      <c r="Q42" s="269"/>
      <c r="R42" s="269"/>
      <c r="S42" s="269"/>
      <c r="T42" s="269"/>
      <c r="U42" s="269"/>
      <c r="V42" s="269"/>
    </row>
    <row r="43" spans="6:22" ht="15" customHeight="1">
      <c r="F43" s="145"/>
      <c r="G43" s="145"/>
      <c r="H43" s="269"/>
      <c r="I43" s="269"/>
      <c r="J43" s="269"/>
      <c r="K43" s="269"/>
      <c r="L43" s="269"/>
      <c r="M43" s="269"/>
      <c r="N43" s="269"/>
      <c r="O43" s="269"/>
      <c r="P43" s="269"/>
      <c r="Q43" s="269"/>
      <c r="R43" s="269"/>
      <c r="S43" s="269"/>
      <c r="T43" s="269"/>
      <c r="U43" s="269"/>
      <c r="V43" s="269"/>
    </row>
    <row r="44" spans="6:22" ht="15" customHeight="1">
      <c r="F44" s="145"/>
      <c r="G44" s="145"/>
      <c r="H44" s="269"/>
      <c r="I44" s="269"/>
      <c r="J44" s="269"/>
      <c r="K44" s="269"/>
      <c r="L44" s="269"/>
      <c r="M44" s="269"/>
      <c r="N44" s="269"/>
      <c r="O44" s="269"/>
      <c r="P44" s="269"/>
      <c r="Q44" s="269"/>
      <c r="R44" s="269"/>
      <c r="S44" s="269"/>
      <c r="T44" s="269"/>
      <c r="U44" s="269"/>
      <c r="V44" s="269"/>
    </row>
    <row r="45" spans="6:22" ht="15" customHeight="1">
      <c r="F45" s="145"/>
      <c r="G45" s="145"/>
      <c r="H45" s="269"/>
      <c r="I45" s="269"/>
      <c r="J45" s="269"/>
      <c r="K45" s="269"/>
      <c r="L45" s="269"/>
      <c r="M45" s="269"/>
      <c r="N45" s="269"/>
      <c r="O45" s="269"/>
      <c r="P45" s="269"/>
      <c r="Q45" s="269"/>
      <c r="R45" s="269"/>
      <c r="S45" s="269"/>
      <c r="T45" s="269"/>
      <c r="U45" s="269"/>
      <c r="V45" s="269"/>
    </row>
    <row r="46" spans="6:22" ht="15" customHeight="1">
      <c r="F46" s="145"/>
      <c r="G46" s="145"/>
      <c r="H46" s="269"/>
      <c r="I46" s="269"/>
      <c r="J46" s="269"/>
      <c r="K46" s="269"/>
      <c r="L46" s="269"/>
      <c r="M46" s="269"/>
      <c r="N46" s="269"/>
      <c r="O46" s="269"/>
      <c r="P46" s="269"/>
      <c r="Q46" s="269"/>
      <c r="R46" s="269"/>
      <c r="S46" s="269"/>
      <c r="T46" s="269"/>
      <c r="U46" s="269"/>
      <c r="V46" s="269"/>
    </row>
    <row r="47" spans="6:22" ht="15" customHeight="1">
      <c r="F47" s="145"/>
      <c r="G47" s="145"/>
      <c r="H47" s="269"/>
      <c r="I47" s="269"/>
      <c r="J47" s="269"/>
      <c r="K47" s="269"/>
      <c r="L47" s="269"/>
      <c r="M47" s="269"/>
      <c r="N47" s="269"/>
      <c r="O47" s="269"/>
      <c r="P47" s="269"/>
      <c r="Q47" s="269"/>
      <c r="R47" s="269"/>
      <c r="S47" s="269"/>
      <c r="T47" s="269"/>
      <c r="U47" s="269"/>
      <c r="V47" s="269"/>
    </row>
    <row r="48" spans="6:22" ht="15" customHeight="1">
      <c r="F48" s="145"/>
      <c r="G48" s="145"/>
      <c r="H48" s="269"/>
      <c r="I48" s="269"/>
      <c r="J48" s="269"/>
      <c r="K48" s="269"/>
      <c r="L48" s="269"/>
      <c r="M48" s="269"/>
      <c r="N48" s="269"/>
      <c r="O48" s="269"/>
      <c r="P48" s="269"/>
      <c r="Q48" s="269"/>
      <c r="R48" s="269"/>
      <c r="S48" s="269"/>
      <c r="T48" s="269"/>
      <c r="U48" s="269"/>
      <c r="V48" s="269"/>
    </row>
    <row r="49" spans="6:22" s="7" customFormat="1" ht="15" customHeight="1">
      <c r="F49" s="145"/>
      <c r="G49" s="145"/>
      <c r="H49" s="269"/>
      <c r="I49" s="269"/>
      <c r="J49" s="269"/>
      <c r="K49" s="269"/>
      <c r="L49" s="269"/>
      <c r="M49" s="269"/>
      <c r="N49" s="269"/>
      <c r="O49" s="269"/>
      <c r="P49" s="269"/>
      <c r="Q49" s="269"/>
      <c r="R49" s="269"/>
      <c r="S49" s="269"/>
      <c r="T49" s="269"/>
      <c r="U49" s="269"/>
      <c r="V49" s="269"/>
    </row>
    <row r="50" spans="6:22" s="7" customFormat="1" ht="15" customHeight="1">
      <c r="F50" s="145"/>
      <c r="G50" s="145"/>
      <c r="H50" s="269"/>
      <c r="I50" s="269"/>
      <c r="J50" s="269"/>
      <c r="K50" s="269"/>
      <c r="L50" s="269"/>
      <c r="M50" s="269"/>
      <c r="N50" s="269"/>
      <c r="O50" s="269"/>
      <c r="P50" s="269"/>
      <c r="Q50" s="269"/>
      <c r="R50" s="269"/>
      <c r="S50" s="269"/>
      <c r="T50" s="269"/>
      <c r="U50" s="269"/>
      <c r="V50" s="269"/>
    </row>
    <row r="51" spans="6:22" s="7" customFormat="1" ht="15" customHeight="1">
      <c r="F51" s="145"/>
      <c r="G51" s="145"/>
      <c r="H51" s="269"/>
      <c r="I51" s="269"/>
      <c r="J51" s="269"/>
      <c r="K51" s="269"/>
      <c r="L51" s="269"/>
      <c r="M51" s="269"/>
      <c r="N51" s="269"/>
      <c r="O51" s="269"/>
      <c r="P51" s="269"/>
      <c r="Q51" s="269"/>
      <c r="R51" s="269"/>
      <c r="S51" s="269"/>
      <c r="T51" s="269"/>
      <c r="U51" s="269"/>
      <c r="V51" s="269"/>
    </row>
    <row r="52" spans="6:22" s="7" customFormat="1" ht="15" customHeight="1">
      <c r="F52" s="145"/>
      <c r="G52" s="145"/>
      <c r="H52" s="269"/>
      <c r="I52" s="269"/>
      <c r="J52" s="269"/>
      <c r="K52" s="269"/>
      <c r="L52" s="269"/>
      <c r="M52" s="269"/>
      <c r="N52" s="269"/>
      <c r="O52" s="269"/>
      <c r="P52" s="269"/>
      <c r="Q52" s="269"/>
      <c r="R52" s="269"/>
      <c r="S52" s="269"/>
      <c r="T52" s="269"/>
      <c r="U52" s="269"/>
      <c r="V52" s="269"/>
    </row>
    <row r="53" spans="6:22" s="7" customFormat="1" ht="15" customHeight="1">
      <c r="F53" s="145"/>
      <c r="G53" s="145"/>
      <c r="H53" s="269"/>
      <c r="I53" s="269"/>
      <c r="J53" s="269"/>
      <c r="K53" s="269"/>
      <c r="L53" s="269"/>
      <c r="M53" s="269"/>
      <c r="N53" s="269"/>
      <c r="O53" s="269"/>
      <c r="P53" s="269"/>
      <c r="Q53" s="269"/>
      <c r="R53" s="269"/>
      <c r="S53" s="269"/>
      <c r="T53" s="269"/>
      <c r="U53" s="269"/>
      <c r="V53" s="269"/>
    </row>
    <row r="54" spans="6:22" s="7" customFormat="1" ht="15" customHeight="1">
      <c r="F54" s="145"/>
      <c r="G54" s="145"/>
      <c r="H54" s="269"/>
      <c r="I54" s="269"/>
      <c r="J54" s="269"/>
      <c r="K54" s="269"/>
      <c r="L54" s="269"/>
      <c r="M54" s="269"/>
      <c r="N54" s="269"/>
      <c r="O54" s="269"/>
      <c r="P54" s="269"/>
      <c r="Q54" s="269"/>
      <c r="R54" s="269"/>
      <c r="S54" s="269"/>
      <c r="T54" s="269"/>
      <c r="U54" s="269"/>
      <c r="V54" s="269"/>
    </row>
    <row r="55" spans="6:22" s="7" customFormat="1" ht="15" customHeight="1">
      <c r="F55" s="145"/>
      <c r="G55" s="145"/>
      <c r="H55" s="269"/>
      <c r="I55" s="269"/>
      <c r="J55" s="269"/>
      <c r="K55" s="269"/>
      <c r="L55" s="269"/>
      <c r="M55" s="269"/>
      <c r="N55" s="269"/>
      <c r="O55" s="269"/>
      <c r="P55" s="269"/>
      <c r="Q55" s="269"/>
      <c r="R55" s="269"/>
      <c r="S55" s="269"/>
      <c r="T55" s="269"/>
      <c r="U55" s="269"/>
      <c r="V55" s="269"/>
    </row>
    <row r="56" spans="6:22" s="7" customFormat="1" ht="15" customHeight="1">
      <c r="F56" s="145"/>
      <c r="G56" s="145"/>
      <c r="H56" s="269"/>
      <c r="I56" s="269"/>
      <c r="J56" s="269"/>
      <c r="K56" s="269"/>
      <c r="L56" s="269"/>
      <c r="M56" s="269"/>
      <c r="N56" s="269"/>
      <c r="O56" s="269"/>
      <c r="P56" s="269"/>
      <c r="Q56" s="269"/>
      <c r="R56" s="269"/>
      <c r="S56" s="269"/>
      <c r="T56" s="269"/>
      <c r="U56" s="269"/>
      <c r="V56" s="269"/>
    </row>
    <row r="57" spans="6:22" s="7" customFormat="1" ht="15" customHeight="1">
      <c r="F57" s="145"/>
      <c r="G57" s="145"/>
      <c r="H57" s="269"/>
      <c r="I57" s="269"/>
      <c r="J57" s="269"/>
      <c r="K57" s="269"/>
      <c r="L57" s="269"/>
      <c r="M57" s="269"/>
      <c r="N57" s="269"/>
      <c r="O57" s="269"/>
      <c r="P57" s="269"/>
      <c r="Q57" s="269"/>
      <c r="R57" s="269"/>
      <c r="S57" s="269"/>
      <c r="T57" s="269"/>
      <c r="U57" s="269"/>
      <c r="V57" s="269"/>
    </row>
    <row r="58" spans="6:22" s="7" customFormat="1" ht="15" customHeight="1">
      <c r="F58" s="145"/>
      <c r="G58" s="145"/>
      <c r="H58" s="269"/>
      <c r="I58" s="269"/>
      <c r="J58" s="269"/>
      <c r="K58" s="269"/>
      <c r="L58" s="269"/>
      <c r="M58" s="269"/>
      <c r="N58" s="269"/>
      <c r="O58" s="269"/>
      <c r="P58" s="269"/>
      <c r="Q58" s="269"/>
      <c r="R58" s="269"/>
      <c r="S58" s="269"/>
      <c r="T58" s="269"/>
      <c r="U58" s="269"/>
      <c r="V58" s="269"/>
    </row>
    <row r="59" spans="6:22" s="7" customFormat="1" ht="15" customHeight="1">
      <c r="F59" s="145"/>
      <c r="G59" s="145"/>
      <c r="H59" s="269"/>
      <c r="I59" s="269"/>
      <c r="J59" s="269"/>
      <c r="K59" s="269"/>
      <c r="L59" s="269"/>
      <c r="M59" s="269"/>
      <c r="N59" s="269"/>
      <c r="O59" s="269"/>
      <c r="P59" s="269"/>
      <c r="Q59" s="269"/>
      <c r="R59" s="269"/>
      <c r="S59" s="269"/>
      <c r="T59" s="269"/>
      <c r="U59" s="269"/>
      <c r="V59" s="269"/>
    </row>
    <row r="60" spans="6:22" s="7" customFormat="1" ht="15" customHeight="1">
      <c r="F60" s="145"/>
      <c r="G60" s="145"/>
      <c r="H60" s="269"/>
      <c r="I60" s="269"/>
      <c r="J60" s="269"/>
      <c r="K60" s="269"/>
      <c r="L60" s="269"/>
      <c r="M60" s="269"/>
      <c r="N60" s="269"/>
      <c r="O60" s="269"/>
      <c r="P60" s="269"/>
      <c r="Q60" s="269"/>
      <c r="R60" s="269"/>
      <c r="S60" s="269"/>
      <c r="T60" s="269"/>
      <c r="U60" s="269"/>
      <c r="V60" s="269"/>
    </row>
    <row r="61" spans="6:22" s="7" customFormat="1" ht="15" customHeight="1">
      <c r="F61" s="145"/>
      <c r="G61" s="145"/>
      <c r="H61" s="269"/>
      <c r="I61" s="269"/>
      <c r="J61" s="269"/>
      <c r="K61" s="269"/>
      <c r="L61" s="269"/>
      <c r="M61" s="269"/>
      <c r="N61" s="269"/>
      <c r="O61" s="269"/>
      <c r="P61" s="269"/>
      <c r="Q61" s="269"/>
      <c r="R61" s="269"/>
      <c r="S61" s="269"/>
      <c r="T61" s="269"/>
      <c r="U61" s="269"/>
      <c r="V61" s="269"/>
    </row>
    <row r="62" spans="6:22" s="7" customFormat="1" ht="15" customHeight="1">
      <c r="F62" s="145"/>
      <c r="G62" s="145"/>
      <c r="H62" s="269"/>
      <c r="I62" s="269"/>
      <c r="J62" s="269"/>
      <c r="K62" s="269"/>
      <c r="L62" s="269"/>
      <c r="M62" s="269"/>
      <c r="N62" s="269"/>
      <c r="O62" s="269"/>
      <c r="P62" s="269"/>
      <c r="Q62" s="269"/>
      <c r="R62" s="269"/>
      <c r="S62" s="269"/>
      <c r="T62" s="269"/>
      <c r="U62" s="269"/>
      <c r="V62" s="269"/>
    </row>
    <row r="63" spans="6:22" s="7" customFormat="1" ht="15" customHeight="1">
      <c r="F63" s="145"/>
      <c r="G63" s="145"/>
      <c r="H63" s="269"/>
      <c r="I63" s="269"/>
      <c r="J63" s="269"/>
      <c r="K63" s="269"/>
      <c r="L63" s="269"/>
      <c r="M63" s="269"/>
      <c r="N63" s="269"/>
      <c r="O63" s="269"/>
      <c r="P63" s="269"/>
      <c r="Q63" s="269"/>
      <c r="R63" s="269"/>
      <c r="S63" s="269"/>
      <c r="T63" s="269"/>
      <c r="U63" s="269"/>
      <c r="V63" s="269"/>
    </row>
    <row r="64" spans="6:22" s="7" customFormat="1" ht="15" customHeight="1">
      <c r="F64" s="145"/>
      <c r="G64" s="145"/>
      <c r="H64" s="269"/>
      <c r="I64" s="269"/>
      <c r="J64" s="269"/>
      <c r="K64" s="269"/>
      <c r="L64" s="269"/>
      <c r="M64" s="269"/>
      <c r="N64" s="269"/>
      <c r="O64" s="269"/>
      <c r="P64" s="269"/>
      <c r="Q64" s="269"/>
      <c r="R64" s="269"/>
      <c r="S64" s="269"/>
      <c r="T64" s="269"/>
      <c r="U64" s="269"/>
      <c r="V64" s="269"/>
    </row>
    <row r="65" spans="6:22" s="7" customFormat="1" ht="15" customHeight="1">
      <c r="F65" s="145"/>
      <c r="G65" s="145"/>
      <c r="H65" s="269"/>
      <c r="I65" s="269"/>
      <c r="J65" s="269"/>
      <c r="K65" s="269"/>
      <c r="L65" s="269"/>
      <c r="M65" s="269"/>
      <c r="N65" s="269"/>
      <c r="O65" s="269"/>
      <c r="P65" s="269"/>
      <c r="Q65" s="269"/>
      <c r="R65" s="269"/>
      <c r="S65" s="269"/>
      <c r="T65" s="269"/>
      <c r="U65" s="269"/>
      <c r="V65" s="269"/>
    </row>
    <row r="66" spans="6:22" s="7" customFormat="1" ht="15" customHeight="1">
      <c r="F66" s="145"/>
      <c r="G66" s="145"/>
      <c r="H66" s="269"/>
      <c r="I66" s="269"/>
      <c r="J66" s="269"/>
      <c r="K66" s="269"/>
      <c r="L66" s="269"/>
      <c r="M66" s="269"/>
      <c r="N66" s="269"/>
      <c r="O66" s="269"/>
      <c r="P66" s="269"/>
      <c r="Q66" s="269"/>
      <c r="R66" s="269"/>
      <c r="S66" s="269"/>
      <c r="T66" s="269"/>
      <c r="U66" s="269"/>
      <c r="V66" s="269"/>
    </row>
    <row r="67" spans="6:22" s="7" customFormat="1" ht="15" customHeight="1">
      <c r="F67" s="145"/>
      <c r="G67" s="145"/>
      <c r="H67" s="269"/>
      <c r="I67" s="269"/>
      <c r="J67" s="269"/>
      <c r="K67" s="269"/>
      <c r="L67" s="269"/>
      <c r="M67" s="269"/>
      <c r="N67" s="269"/>
      <c r="O67" s="269"/>
      <c r="P67" s="269"/>
      <c r="Q67" s="269"/>
      <c r="R67" s="269"/>
      <c r="S67" s="269"/>
      <c r="T67" s="269"/>
      <c r="U67" s="269"/>
      <c r="V67" s="269"/>
    </row>
    <row r="68" spans="6:22" s="7" customFormat="1" ht="15" customHeight="1">
      <c r="F68" s="145"/>
      <c r="G68" s="145"/>
      <c r="H68" s="269"/>
      <c r="I68" s="269"/>
      <c r="J68" s="269"/>
      <c r="K68" s="269"/>
      <c r="L68" s="269"/>
      <c r="M68" s="269"/>
      <c r="N68" s="269"/>
      <c r="O68" s="269"/>
      <c r="P68" s="269"/>
      <c r="Q68" s="269"/>
      <c r="R68" s="269"/>
      <c r="S68" s="269"/>
      <c r="T68" s="269"/>
      <c r="U68" s="269"/>
      <c r="V68" s="269"/>
    </row>
    <row r="69" spans="6:22" s="7" customFormat="1" ht="15" customHeight="1">
      <c r="F69" s="145"/>
      <c r="G69" s="145"/>
      <c r="H69" s="269"/>
      <c r="I69" s="269"/>
      <c r="J69" s="269"/>
      <c r="K69" s="269"/>
      <c r="L69" s="269"/>
      <c r="M69" s="269"/>
      <c r="N69" s="269"/>
      <c r="O69" s="269"/>
      <c r="P69" s="269"/>
      <c r="Q69" s="269"/>
      <c r="R69" s="269"/>
      <c r="S69" s="269"/>
      <c r="T69" s="269"/>
      <c r="U69" s="269"/>
      <c r="V69" s="269"/>
    </row>
    <row r="70" spans="6:22" s="7" customFormat="1" ht="15" customHeight="1">
      <c r="F70" s="145"/>
      <c r="G70" s="145"/>
      <c r="H70" s="269"/>
      <c r="I70" s="269"/>
      <c r="J70" s="269"/>
      <c r="K70" s="269"/>
      <c r="L70" s="269"/>
      <c r="M70" s="269"/>
      <c r="N70" s="269"/>
      <c r="O70" s="269"/>
      <c r="P70" s="269"/>
      <c r="Q70" s="269"/>
      <c r="R70" s="269"/>
      <c r="S70" s="269"/>
      <c r="T70" s="269"/>
      <c r="U70" s="269"/>
      <c r="V70" s="269"/>
    </row>
    <row r="71" spans="6:22" s="7" customFormat="1" ht="15" customHeight="1">
      <c r="F71" s="145"/>
      <c r="G71" s="145"/>
      <c r="H71" s="269"/>
      <c r="I71" s="269"/>
      <c r="J71" s="269"/>
      <c r="K71" s="269"/>
      <c r="L71" s="269"/>
      <c r="M71" s="269"/>
      <c r="N71" s="269"/>
      <c r="O71" s="269"/>
      <c r="P71" s="269"/>
      <c r="Q71" s="269"/>
      <c r="R71" s="269"/>
      <c r="S71" s="269"/>
      <c r="T71" s="269"/>
      <c r="U71" s="269"/>
      <c r="V71" s="269"/>
    </row>
    <row r="72" spans="6:22" s="7" customFormat="1" ht="15" customHeight="1">
      <c r="F72" s="145"/>
      <c r="G72" s="145"/>
      <c r="H72" s="269"/>
      <c r="I72" s="269"/>
      <c r="J72" s="269"/>
      <c r="K72" s="269"/>
      <c r="L72" s="269"/>
      <c r="M72" s="269"/>
      <c r="N72" s="269"/>
      <c r="O72" s="269"/>
      <c r="P72" s="269"/>
      <c r="Q72" s="269"/>
      <c r="R72" s="269"/>
      <c r="S72" s="269"/>
      <c r="T72" s="269"/>
      <c r="U72" s="269"/>
      <c r="V72" s="269"/>
    </row>
    <row r="73" spans="6:22" s="7" customFormat="1" ht="15" customHeight="1">
      <c r="F73" s="145"/>
      <c r="G73" s="145"/>
      <c r="H73" s="269"/>
      <c r="I73" s="269"/>
      <c r="J73" s="269"/>
      <c r="K73" s="269"/>
      <c r="L73" s="269"/>
      <c r="M73" s="269"/>
      <c r="N73" s="269"/>
      <c r="O73" s="269"/>
      <c r="P73" s="269"/>
      <c r="Q73" s="269"/>
      <c r="R73" s="269"/>
      <c r="S73" s="269"/>
      <c r="T73" s="269"/>
      <c r="U73" s="269"/>
      <c r="V73" s="269"/>
    </row>
    <row r="74" spans="6:22" s="7" customFormat="1" ht="15" customHeight="1">
      <c r="F74" s="145"/>
      <c r="G74" s="145"/>
      <c r="H74" s="269"/>
      <c r="I74" s="269"/>
      <c r="J74" s="269"/>
      <c r="K74" s="269"/>
      <c r="L74" s="269"/>
      <c r="M74" s="269"/>
      <c r="N74" s="269"/>
      <c r="O74" s="269"/>
      <c r="P74" s="269"/>
      <c r="Q74" s="269"/>
      <c r="R74" s="269"/>
      <c r="S74" s="269"/>
      <c r="T74" s="269"/>
      <c r="U74" s="269"/>
      <c r="V74" s="269"/>
    </row>
    <row r="75" spans="6:22" s="7" customFormat="1" ht="15" customHeight="1">
      <c r="F75" s="145"/>
      <c r="G75" s="145"/>
      <c r="H75" s="269"/>
      <c r="I75" s="269"/>
      <c r="J75" s="269"/>
      <c r="K75" s="269"/>
      <c r="L75" s="269"/>
      <c r="M75" s="269"/>
      <c r="N75" s="269"/>
      <c r="O75" s="269"/>
      <c r="P75" s="269"/>
      <c r="Q75" s="269"/>
      <c r="R75" s="269"/>
      <c r="S75" s="269"/>
      <c r="T75" s="269"/>
      <c r="U75" s="269"/>
      <c r="V75" s="269"/>
    </row>
    <row r="76" spans="6:22" s="7" customFormat="1" ht="15" customHeight="1">
      <c r="F76" s="145"/>
      <c r="G76" s="145"/>
      <c r="H76" s="269"/>
      <c r="I76" s="269"/>
      <c r="J76" s="269"/>
      <c r="K76" s="269"/>
      <c r="L76" s="269"/>
      <c r="M76" s="269"/>
      <c r="N76" s="269"/>
      <c r="O76" s="269"/>
      <c r="P76" s="269"/>
      <c r="Q76" s="269"/>
      <c r="R76" s="269"/>
      <c r="S76" s="269"/>
      <c r="T76" s="269"/>
      <c r="U76" s="269"/>
      <c r="V76" s="269"/>
    </row>
    <row r="77" spans="6:22" s="7" customFormat="1" ht="15" customHeight="1">
      <c r="F77" s="145"/>
      <c r="G77" s="145"/>
      <c r="H77" s="269"/>
      <c r="I77" s="269"/>
      <c r="J77" s="269"/>
      <c r="K77" s="269"/>
      <c r="L77" s="269"/>
      <c r="M77" s="269"/>
      <c r="N77" s="269"/>
      <c r="O77" s="269"/>
      <c r="P77" s="269"/>
      <c r="Q77" s="269"/>
      <c r="R77" s="269"/>
      <c r="S77" s="269"/>
      <c r="T77" s="269"/>
      <c r="U77" s="269"/>
      <c r="V77" s="269"/>
    </row>
    <row r="78" spans="6:22" s="7" customFormat="1" ht="15" customHeight="1">
      <c r="F78" s="145"/>
      <c r="G78" s="145"/>
      <c r="H78" s="269"/>
      <c r="I78" s="269"/>
      <c r="J78" s="269"/>
      <c r="K78" s="269"/>
      <c r="L78" s="269"/>
      <c r="M78" s="269"/>
      <c r="N78" s="269"/>
      <c r="O78" s="269"/>
      <c r="P78" s="269"/>
      <c r="Q78" s="269"/>
      <c r="R78" s="269"/>
      <c r="S78" s="269"/>
      <c r="T78" s="269"/>
      <c r="U78" s="269"/>
      <c r="V78" s="269"/>
    </row>
    <row r="79" spans="6:22" s="7" customFormat="1" ht="15" customHeight="1">
      <c r="F79" s="145"/>
      <c r="G79" s="145"/>
      <c r="H79" s="269"/>
      <c r="I79" s="269"/>
      <c r="J79" s="269"/>
      <c r="K79" s="269"/>
      <c r="L79" s="269"/>
      <c r="M79" s="269"/>
      <c r="N79" s="269"/>
      <c r="O79" s="269"/>
      <c r="P79" s="269"/>
      <c r="Q79" s="269"/>
      <c r="R79" s="269"/>
      <c r="S79" s="269"/>
      <c r="T79" s="269"/>
      <c r="U79" s="269"/>
      <c r="V79" s="269"/>
    </row>
  </sheetData>
  <sheetProtection/>
  <printOptions horizontalCentered="1"/>
  <pageMargins left="0.25" right="0.25" top="0.5" bottom="0.5" header="0.25" footer="0.25"/>
  <pageSetup horizontalDpi="600" verticalDpi="600" orientation="landscape" scale="80" r:id="rId1"/>
  <headerFooter alignWithMargins="0">
    <oddFooter>&amp;CPage 12
</oddFooter>
  </headerFooter>
</worksheet>
</file>

<file path=xl/worksheets/sheet2.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E1"/>
    </sheetView>
  </sheetViews>
  <sheetFormatPr defaultColWidth="15.7109375" defaultRowHeight="15" customHeight="1"/>
  <cols>
    <col min="1" max="1" width="64.140625" style="7" bestFit="1" customWidth="1"/>
    <col min="2" max="2" width="17.28125" style="71" bestFit="1" customWidth="1"/>
    <col min="3" max="3" width="16.140625" style="71" bestFit="1" customWidth="1"/>
    <col min="4" max="4" width="12.7109375" style="7" bestFit="1" customWidth="1"/>
    <col min="5" max="5" width="16.140625" style="7" bestFit="1" customWidth="1"/>
    <col min="6" max="16384" width="15.7109375" style="7" customWidth="1"/>
  </cols>
  <sheetData>
    <row r="1" spans="1:5" s="42" customFormat="1" ht="30" customHeight="1">
      <c r="A1" s="285" t="s">
        <v>0</v>
      </c>
      <c r="B1" s="285"/>
      <c r="C1" s="285"/>
      <c r="D1" s="285"/>
      <c r="E1" s="285"/>
    </row>
    <row r="2" spans="1:3" s="43" customFormat="1" ht="15" customHeight="1">
      <c r="A2" s="282"/>
      <c r="B2" s="282"/>
      <c r="C2" s="282"/>
    </row>
    <row r="3" spans="1:5" s="44" customFormat="1" ht="15" customHeight="1">
      <c r="A3" s="283" t="s">
        <v>39</v>
      </c>
      <c r="B3" s="283"/>
      <c r="C3" s="283"/>
      <c r="D3" s="283"/>
      <c r="E3" s="283"/>
    </row>
    <row r="4" spans="1:5" s="44" customFormat="1" ht="15" customHeight="1">
      <c r="A4" s="284" t="s">
        <v>40</v>
      </c>
      <c r="B4" s="283"/>
      <c r="C4" s="283"/>
      <c r="D4" s="283"/>
      <c r="E4" s="283"/>
    </row>
    <row r="5" spans="1:3" s="44" customFormat="1" ht="15" customHeight="1">
      <c r="A5" s="45"/>
      <c r="B5" s="46"/>
      <c r="C5" s="46"/>
    </row>
    <row r="6" spans="1:5" ht="15" customHeight="1">
      <c r="A6" s="5"/>
      <c r="B6" s="47" t="s">
        <v>41</v>
      </c>
      <c r="C6" s="48"/>
      <c r="D6" s="47" t="s">
        <v>42</v>
      </c>
      <c r="E6" s="48"/>
    </row>
    <row r="7" spans="1:5" ht="15" customHeight="1">
      <c r="A7" s="5"/>
      <c r="B7" s="49"/>
      <c r="C7" s="50"/>
      <c r="D7" s="49"/>
      <c r="E7" s="50"/>
    </row>
    <row r="8" spans="1:5" ht="15" customHeight="1">
      <c r="A8" s="51" t="s">
        <v>43</v>
      </c>
      <c r="B8" s="49"/>
      <c r="C8" s="52"/>
      <c r="D8" s="49"/>
      <c r="E8" s="52"/>
    </row>
    <row r="9" spans="1:5" ht="15" customHeight="1">
      <c r="A9" s="51"/>
      <c r="B9" s="49"/>
      <c r="C9" s="52"/>
      <c r="D9" s="49"/>
      <c r="E9" s="52"/>
    </row>
    <row r="10" spans="1:5" ht="15" customHeight="1">
      <c r="A10" s="5" t="s">
        <v>44</v>
      </c>
      <c r="B10" s="53"/>
      <c r="C10" s="54">
        <f>'Earned Incurred QTD-5'!D16</f>
        <v>1505648</v>
      </c>
      <c r="D10" s="53"/>
      <c r="E10" s="54">
        <f>'Earned Incurred YTD-6'!D16</f>
        <v>3036706</v>
      </c>
    </row>
    <row r="11" spans="1:5" ht="15" customHeight="1">
      <c r="A11" s="51"/>
      <c r="B11" s="53"/>
      <c r="C11" s="55"/>
      <c r="D11" s="53"/>
      <c r="E11" s="55"/>
    </row>
    <row r="12" spans="1:5" ht="15" customHeight="1">
      <c r="A12" s="51" t="s">
        <v>45</v>
      </c>
      <c r="B12" s="53"/>
      <c r="C12" s="55"/>
      <c r="D12" s="53"/>
      <c r="E12" s="55"/>
    </row>
    <row r="13" spans="1:5" ht="15" customHeight="1">
      <c r="A13" s="5" t="s">
        <v>46</v>
      </c>
      <c r="B13" s="56">
        <f>'Earned Incurred QTD-5'!D23</f>
        <v>656952</v>
      </c>
      <c r="C13" s="57"/>
      <c r="D13" s="56">
        <f>'Earned Incurred YTD-6'!D23</f>
        <v>1455616</v>
      </c>
      <c r="E13" s="57"/>
    </row>
    <row r="14" spans="1:5" ht="15" customHeight="1">
      <c r="A14" s="5" t="s">
        <v>47</v>
      </c>
      <c r="B14" s="56">
        <f>'Earned Incurred QTD-5'!D30</f>
        <v>81180</v>
      </c>
      <c r="C14" s="57"/>
      <c r="D14" s="56">
        <f>'Earned Incurred YTD-6'!D30</f>
        <v>312306</v>
      </c>
      <c r="E14" s="57"/>
    </row>
    <row r="15" spans="1:5" ht="15" customHeight="1">
      <c r="A15" s="5" t="s">
        <v>48</v>
      </c>
      <c r="B15" s="56">
        <f>'Earned Incurred QTD-5'!C37</f>
        <v>123639</v>
      </c>
      <c r="C15" s="57"/>
      <c r="D15" s="56">
        <f>'Earned Incurred YTD-6'!C37</f>
        <v>233298</v>
      </c>
      <c r="E15" s="57"/>
    </row>
    <row r="16" spans="1:5" ht="15" customHeight="1">
      <c r="A16" s="5" t="s">
        <v>49</v>
      </c>
      <c r="B16" s="56">
        <f>'Earned Incurred QTD-5'!C39+'Earned Incurred QTD-5'!C38+'Earned Incurred QTD-5'!C43</f>
        <v>834897</v>
      </c>
      <c r="C16" s="57"/>
      <c r="D16" s="56">
        <f>'Earned Incurred YTD-6'!C38+'Earned Incurred YTD-6'!C39+'Earned Incurred YTD-6'!C43</f>
        <v>1598392</v>
      </c>
      <c r="E16" s="57"/>
    </row>
    <row r="17" spans="1:5" ht="15" customHeight="1">
      <c r="A17" s="5" t="s">
        <v>50</v>
      </c>
      <c r="B17" s="58">
        <f>'Earned Incurred QTD-5'!D36</f>
        <v>3877</v>
      </c>
      <c r="C17" s="57"/>
      <c r="D17" s="58">
        <f>'Earned Incurred YTD-6'!D36</f>
        <v>16199</v>
      </c>
      <c r="E17" s="57"/>
    </row>
    <row r="18" spans="1:5" ht="15" customHeight="1">
      <c r="A18" s="5" t="s">
        <v>51</v>
      </c>
      <c r="B18" s="59"/>
      <c r="C18" s="60">
        <f>SUM(B13:B17)</f>
        <v>1700545</v>
      </c>
      <c r="D18" s="59"/>
      <c r="E18" s="60">
        <f>SUM(D13:D17)</f>
        <v>3615811</v>
      </c>
    </row>
    <row r="19" spans="1:5" ht="15" customHeight="1">
      <c r="A19" s="5"/>
      <c r="B19" s="59"/>
      <c r="C19" s="61"/>
      <c r="D19" s="59"/>
      <c r="E19" s="61"/>
    </row>
    <row r="20" spans="1:5" ht="15" customHeight="1">
      <c r="A20" s="5" t="s">
        <v>52</v>
      </c>
      <c r="B20" s="59"/>
      <c r="C20" s="62">
        <f>C10-C18</f>
        <v>-194897</v>
      </c>
      <c r="D20" s="59"/>
      <c r="E20" s="62">
        <f>E10-E18</f>
        <v>-579105</v>
      </c>
    </row>
    <row r="21" spans="1:5" ht="15" customHeight="1">
      <c r="A21" s="51"/>
      <c r="B21" s="59"/>
      <c r="C21" s="63"/>
      <c r="D21" s="59"/>
      <c r="E21" s="63"/>
    </row>
    <row r="22" spans="1:5" ht="15" customHeight="1">
      <c r="A22" s="51" t="s">
        <v>53</v>
      </c>
      <c r="B22" s="59"/>
      <c r="C22" s="63"/>
      <c r="D22" s="59"/>
      <c r="E22" s="63"/>
    </row>
    <row r="23" spans="1:5" ht="15" customHeight="1">
      <c r="A23" s="5" t="s">
        <v>54</v>
      </c>
      <c r="B23" s="56">
        <f>'Earned Incurred QTD-5'!D52</f>
        <v>13831</v>
      </c>
      <c r="C23" s="61"/>
      <c r="D23" s="56">
        <f>'Earned Incurred YTD-6'!D52</f>
        <v>25785</v>
      </c>
      <c r="E23" s="61"/>
    </row>
    <row r="24" spans="1:5" ht="15" customHeight="1">
      <c r="A24" s="5" t="s">
        <v>55</v>
      </c>
      <c r="B24" s="58">
        <f>'Earned Incurred QTD-5'!D53</f>
        <v>9003</v>
      </c>
      <c r="C24" s="61"/>
      <c r="D24" s="64">
        <f>'Earned Incurred YTD-6'!D53</f>
        <v>15602</v>
      </c>
      <c r="E24" s="61"/>
    </row>
    <row r="25" spans="1:5" ht="15" customHeight="1">
      <c r="A25" s="5" t="s">
        <v>56</v>
      </c>
      <c r="B25" s="56"/>
      <c r="C25" s="60">
        <f>SUM(B23:B24)</f>
        <v>22834</v>
      </c>
      <c r="D25" s="56"/>
      <c r="E25" s="60">
        <f>SUM(D23:D24)</f>
        <v>41387</v>
      </c>
    </row>
    <row r="26" spans="1:5" ht="15" customHeight="1">
      <c r="A26" s="5"/>
      <c r="B26" s="59"/>
      <c r="C26" s="63"/>
      <c r="D26" s="59"/>
      <c r="E26" s="63"/>
    </row>
    <row r="27" spans="1:5" ht="15" customHeight="1">
      <c r="A27" s="51" t="s">
        <v>57</v>
      </c>
      <c r="B27" s="59"/>
      <c r="C27" s="63"/>
      <c r="D27" s="59"/>
      <c r="E27" s="63"/>
    </row>
    <row r="28" spans="1:5" ht="15" customHeight="1">
      <c r="A28" s="5" t="s">
        <v>58</v>
      </c>
      <c r="B28" s="58">
        <f>'Earned Incurred QTD-5'!D55</f>
        <v>2350</v>
      </c>
      <c r="C28" s="61"/>
      <c r="D28" s="64">
        <f>'Earned Incurred YTD-6'!D55</f>
        <v>4750</v>
      </c>
      <c r="E28" s="61"/>
    </row>
    <row r="29" spans="1:5" ht="15" customHeight="1">
      <c r="A29" s="5" t="s">
        <v>59</v>
      </c>
      <c r="B29" s="56"/>
      <c r="C29" s="60">
        <f>SUM(B28:B28)</f>
        <v>2350</v>
      </c>
      <c r="D29" s="56"/>
      <c r="E29" s="60">
        <f>SUM(D28:D28)</f>
        <v>4750</v>
      </c>
    </row>
    <row r="30" spans="1:5" ht="15" customHeight="1">
      <c r="A30" s="5"/>
      <c r="B30" s="59"/>
      <c r="C30" s="63"/>
      <c r="D30" s="59"/>
      <c r="E30" s="63"/>
    </row>
    <row r="31" spans="1:5" ht="15.75" thickBot="1">
      <c r="A31" s="5" t="s">
        <v>60</v>
      </c>
      <c r="B31" s="59"/>
      <c r="C31" s="65">
        <f>C20+C25+C29</f>
        <v>-169713</v>
      </c>
      <c r="D31" s="59"/>
      <c r="E31" s="65">
        <f>E20+E25+E29</f>
        <v>-532968</v>
      </c>
    </row>
    <row r="32" spans="1:5" ht="15" customHeight="1">
      <c r="A32" s="51"/>
      <c r="B32" s="59"/>
      <c r="C32" s="66"/>
      <c r="D32" s="59"/>
      <c r="E32" s="66"/>
    </row>
    <row r="33" spans="1:5" ht="15" customHeight="1">
      <c r="A33" s="51" t="s">
        <v>36</v>
      </c>
      <c r="B33" s="59"/>
      <c r="C33" s="63"/>
      <c r="D33" s="59"/>
      <c r="E33" s="63"/>
    </row>
    <row r="34" spans="1:5" ht="15" customHeight="1">
      <c r="A34" s="5" t="s">
        <v>61</v>
      </c>
      <c r="B34" s="59"/>
      <c r="C34" s="62">
        <v>2381086</v>
      </c>
      <c r="D34" s="59"/>
      <c r="E34" s="62">
        <v>2737465</v>
      </c>
    </row>
    <row r="35" spans="1:5" ht="15" customHeight="1">
      <c r="A35" s="5" t="s">
        <v>62</v>
      </c>
      <c r="B35" s="67">
        <f>C31</f>
        <v>-169713</v>
      </c>
      <c r="C35" s="63"/>
      <c r="D35" s="67">
        <f>E31</f>
        <v>-532968</v>
      </c>
      <c r="E35" s="63"/>
    </row>
    <row r="36" spans="1:5" ht="15" customHeight="1">
      <c r="A36" s="68" t="s">
        <v>63</v>
      </c>
      <c r="B36" s="67">
        <f>-'[1]TB - Rounded'!H197</f>
        <v>-56750</v>
      </c>
      <c r="C36" s="61"/>
      <c r="D36" s="67">
        <v>-1322</v>
      </c>
      <c r="E36" s="61"/>
    </row>
    <row r="37" spans="1:5" ht="15" customHeight="1">
      <c r="A37" s="68" t="s">
        <v>64</v>
      </c>
      <c r="B37" s="67">
        <f>-'[1]TB - Rounded'!H193</f>
        <v>25226</v>
      </c>
      <c r="C37" s="56"/>
      <c r="D37" s="69">
        <v>-23326</v>
      </c>
      <c r="E37" s="61"/>
    </row>
    <row r="38" spans="1:5" ht="15" customHeight="1">
      <c r="A38" s="5" t="s">
        <v>65</v>
      </c>
      <c r="B38" s="64">
        <f>'Equity QTD-3'!B37</f>
        <v>4527</v>
      </c>
      <c r="C38" s="61"/>
      <c r="D38" s="70">
        <f>'Equity YTD-4'!B37</f>
        <v>4527</v>
      </c>
      <c r="E38" s="61"/>
    </row>
    <row r="39" spans="2:5" ht="15" customHeight="1">
      <c r="B39" s="67"/>
      <c r="C39" s="63"/>
      <c r="D39" s="56" t="s">
        <v>66</v>
      </c>
      <c r="E39" s="63"/>
    </row>
    <row r="40" spans="1:5" ht="15" customHeight="1">
      <c r="A40" s="5" t="s">
        <v>67</v>
      </c>
      <c r="C40" s="67">
        <f>SUM(B35:B38)</f>
        <v>-196710</v>
      </c>
      <c r="D40" s="72"/>
      <c r="E40" s="62">
        <f>SUM(D35:D38)</f>
        <v>-553089</v>
      </c>
    </row>
    <row r="41" spans="1:5" ht="15" customHeight="1">
      <c r="A41" s="5"/>
      <c r="C41" s="61"/>
      <c r="D41" s="71"/>
      <c r="E41" s="61"/>
    </row>
    <row r="42" spans="1:5" ht="15" customHeight="1">
      <c r="A42" s="73" t="s">
        <v>68</v>
      </c>
      <c r="C42" s="74"/>
      <c r="D42" s="71"/>
      <c r="E42" s="74"/>
    </row>
    <row r="43" spans="1:5" ht="15" customHeight="1" thickBot="1">
      <c r="A43" s="75"/>
      <c r="B43" s="53"/>
      <c r="C43" s="76">
        <f>C34+C40</f>
        <v>2184376</v>
      </c>
      <c r="D43" s="53"/>
      <c r="E43" s="76">
        <f>E34+E40</f>
        <v>2184376</v>
      </c>
    </row>
    <row r="44" spans="1:5" ht="15" customHeight="1" thickTop="1">
      <c r="A44" s="75"/>
      <c r="D44" s="71"/>
      <c r="E44" s="71"/>
    </row>
    <row r="45" spans="4:5" ht="15" customHeight="1">
      <c r="D45" s="71"/>
      <c r="E45" s="71"/>
    </row>
    <row r="46" ht="15" customHeight="1">
      <c r="A46" s="77"/>
    </row>
  </sheetData>
  <sheetProtection/>
  <mergeCells count="4">
    <mergeCell ref="A1:E1"/>
    <mergeCell ref="A2:C2"/>
    <mergeCell ref="A3:E3"/>
    <mergeCell ref="A4:E4"/>
  </mergeCells>
  <printOptions horizontalCentered="1"/>
  <pageMargins left="0.25" right="0.25" top="0.5" bottom="0.5" header="0.25" footer="0.25"/>
  <pageSetup horizontalDpi="600" verticalDpi="600" orientation="portrait" scale="7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G86"/>
  <sheetViews>
    <sheetView zoomScalePageLayoutView="0" workbookViewId="0" topLeftCell="A1">
      <selection activeCell="A1" sqref="A1:F1"/>
    </sheetView>
  </sheetViews>
  <sheetFormatPr defaultColWidth="15.7109375" defaultRowHeight="15" customHeight="1"/>
  <cols>
    <col min="1" max="1" width="64.7109375" style="44" bestFit="1" customWidth="1"/>
    <col min="2" max="3" width="15.7109375" style="44" customWidth="1"/>
    <col min="4" max="5" width="15.7109375" style="115" customWidth="1"/>
    <col min="6" max="6" width="15.7109375" style="116" customWidth="1"/>
    <col min="7" max="16384" width="15.7109375" style="44" customWidth="1"/>
  </cols>
  <sheetData>
    <row r="1" spans="1:6" s="78" customFormat="1" ht="30" customHeight="1">
      <c r="A1" s="286" t="s">
        <v>0</v>
      </c>
      <c r="B1" s="286"/>
      <c r="C1" s="286"/>
      <c r="D1" s="286"/>
      <c r="E1" s="286"/>
      <c r="F1" s="286"/>
    </row>
    <row r="2" spans="1:6" s="43" customFormat="1" ht="15" customHeight="1">
      <c r="A2" s="287"/>
      <c r="B2" s="287"/>
      <c r="C2" s="287"/>
      <c r="D2" s="287"/>
      <c r="E2" s="287"/>
      <c r="F2" s="287"/>
    </row>
    <row r="3" spans="1:6" s="80" customFormat="1" ht="15" customHeight="1">
      <c r="A3" s="288" t="s">
        <v>69</v>
      </c>
      <c r="B3" s="288"/>
      <c r="C3" s="288"/>
      <c r="D3" s="288"/>
      <c r="E3" s="288"/>
      <c r="F3" s="288"/>
    </row>
    <row r="4" spans="1:6" s="80" customFormat="1" ht="15" customHeight="1">
      <c r="A4" s="288" t="s">
        <v>70</v>
      </c>
      <c r="B4" s="288"/>
      <c r="C4" s="288"/>
      <c r="D4" s="288"/>
      <c r="E4" s="288"/>
      <c r="F4" s="288"/>
    </row>
    <row r="5" spans="1:6" s="86" customFormat="1" ht="15" customHeight="1">
      <c r="A5" s="81"/>
      <c r="B5" s="82"/>
      <c r="C5" s="82"/>
      <c r="D5" s="83"/>
      <c r="E5" s="84"/>
      <c r="F5" s="85"/>
    </row>
    <row r="6" spans="1:6" s="89" customFormat="1" ht="30" customHeight="1">
      <c r="A6" s="87"/>
      <c r="B6" s="88" t="s">
        <v>71</v>
      </c>
      <c r="C6" s="88" t="s">
        <v>72</v>
      </c>
      <c r="D6" s="88" t="s">
        <v>73</v>
      </c>
      <c r="E6" s="88" t="s">
        <v>74</v>
      </c>
      <c r="F6" s="88" t="s">
        <v>75</v>
      </c>
    </row>
    <row r="7" spans="1:6" s="93" customFormat="1" ht="15" customHeight="1">
      <c r="A7" s="90" t="s">
        <v>76</v>
      </c>
      <c r="B7" s="91"/>
      <c r="C7" s="91"/>
      <c r="D7" s="92"/>
      <c r="E7" s="92"/>
      <c r="F7" s="92"/>
    </row>
    <row r="8" spans="1:6" s="7" customFormat="1" ht="15" customHeight="1">
      <c r="A8" s="32" t="s">
        <v>77</v>
      </c>
      <c r="B8" s="94">
        <f>'Premiums QTD-7'!B12</f>
        <v>1496816</v>
      </c>
      <c r="C8" s="94">
        <f>'Premiums QTD-7'!C12</f>
        <v>-19619</v>
      </c>
      <c r="D8" s="95">
        <f>'Premiums QTD-7'!D12</f>
        <v>0</v>
      </c>
      <c r="E8" s="95">
        <f>'Premiums QTD-7'!E12</f>
        <v>0</v>
      </c>
      <c r="F8" s="94">
        <f>SUM(B8:E8)</f>
        <v>1477197</v>
      </c>
    </row>
    <row r="9" spans="1:6" s="7" customFormat="1" ht="15" customHeight="1">
      <c r="A9" s="96" t="s">
        <v>78</v>
      </c>
      <c r="B9" s="97">
        <f>'Earned Incurred QTD-5'!D55</f>
        <v>2350</v>
      </c>
      <c r="C9" s="95">
        <v>0</v>
      </c>
      <c r="D9" s="95">
        <v>0</v>
      </c>
      <c r="E9" s="95">
        <v>0</v>
      </c>
      <c r="F9" s="97">
        <f>SUM(B9:E9)</f>
        <v>2350</v>
      </c>
    </row>
    <row r="10" spans="1:6" s="7" customFormat="1" ht="15" customHeight="1">
      <c r="A10" s="32" t="s">
        <v>79</v>
      </c>
      <c r="B10" s="97">
        <f>'Earned Incurred QTD-5'!C48</f>
        <v>12519</v>
      </c>
      <c r="C10" s="95">
        <v>0</v>
      </c>
      <c r="D10" s="95">
        <v>0</v>
      </c>
      <c r="E10" s="95">
        <v>0</v>
      </c>
      <c r="F10" s="97">
        <f>SUM(B10:E10)</f>
        <v>12519</v>
      </c>
    </row>
    <row r="11" spans="1:6" s="7" customFormat="1" ht="15" customHeight="1">
      <c r="A11" s="32" t="s">
        <v>80</v>
      </c>
      <c r="B11" s="97">
        <f>'Earned Incurred QTD-5'!D53</f>
        <v>9003</v>
      </c>
      <c r="C11" s="95">
        <v>0</v>
      </c>
      <c r="D11" s="95">
        <v>0</v>
      </c>
      <c r="E11" s="95">
        <v>0</v>
      </c>
      <c r="F11" s="97">
        <f>SUM(B11:E11)</f>
        <v>9003</v>
      </c>
    </row>
    <row r="12" spans="1:6" s="7" customFormat="1" ht="15" customHeight="1" thickBot="1">
      <c r="A12" s="32" t="s">
        <v>81</v>
      </c>
      <c r="B12" s="98">
        <f>SUM(B8:B11)</f>
        <v>1520688</v>
      </c>
      <c r="C12" s="98">
        <f>SUM(C8:C11)</f>
        <v>-19619</v>
      </c>
      <c r="D12" s="99">
        <f>SUM(D8:D11)</f>
        <v>0</v>
      </c>
      <c r="E12" s="99">
        <f>SUM(E8:E11)</f>
        <v>0</v>
      </c>
      <c r="F12" s="100">
        <f>SUM(F8:F11)</f>
        <v>1501069</v>
      </c>
    </row>
    <row r="13" spans="1:6" s="7" customFormat="1" ht="15" customHeight="1" thickTop="1">
      <c r="A13" s="32"/>
      <c r="B13" s="101"/>
      <c r="C13" s="101"/>
      <c r="D13" s="101"/>
      <c r="E13" s="102"/>
      <c r="F13" s="102"/>
    </row>
    <row r="14" spans="1:6" s="7" customFormat="1" ht="15" customHeight="1">
      <c r="A14" s="90" t="s">
        <v>82</v>
      </c>
      <c r="B14" s="92"/>
      <c r="C14" s="92"/>
      <c r="D14" s="92"/>
      <c r="E14" s="103"/>
      <c r="F14" s="102"/>
    </row>
    <row r="15" spans="1:6" s="7" customFormat="1" ht="15" customHeight="1">
      <c r="A15" s="32" t="s">
        <v>83</v>
      </c>
      <c r="B15" s="97">
        <f>'Losses Incurred QTD-9'!B12</f>
        <v>139161</v>
      </c>
      <c r="C15" s="97">
        <f>'Losses Incurred QTD-9'!C12</f>
        <v>824797</v>
      </c>
      <c r="D15" s="104">
        <f>'Losses Incurred QTD-9'!D12</f>
        <v>995</v>
      </c>
      <c r="E15" s="104">
        <f>'Losses Incurred QTD-9'!E12</f>
        <v>29950</v>
      </c>
      <c r="F15" s="97">
        <f aca="true" t="shared" si="0" ref="F15:F23">SUM(B15:E15)</f>
        <v>994903</v>
      </c>
    </row>
    <row r="16" spans="1:6" s="7" customFormat="1" ht="15" customHeight="1">
      <c r="A16" s="32" t="s">
        <v>84</v>
      </c>
      <c r="B16" s="97">
        <f>'[1]Loss Expenses Paid QTD-15'!C30</f>
        <v>7866</v>
      </c>
      <c r="C16" s="97">
        <f>'[1]Loss Expenses Paid QTD-15'!C24</f>
        <v>47245</v>
      </c>
      <c r="D16" s="97">
        <f>'[1]Loss Expenses Paid QTD-15'!C18</f>
        <v>1115</v>
      </c>
      <c r="E16" s="97">
        <f>'[1]Loss Expenses Paid QTD-15'!C12</f>
        <v>7732</v>
      </c>
      <c r="F16" s="97">
        <f t="shared" si="0"/>
        <v>63958</v>
      </c>
    </row>
    <row r="17" spans="1:6" s="7" customFormat="1" ht="15" customHeight="1">
      <c r="A17" s="32" t="s">
        <v>85</v>
      </c>
      <c r="B17" s="97">
        <f>'[1]Loss Expenses Paid QTD-15'!I30</f>
        <v>14982</v>
      </c>
      <c r="C17" s="97">
        <f>'[1]Loss Expenses Paid QTD-15'!I24</f>
        <v>88798</v>
      </c>
      <c r="D17" s="97">
        <f>'[1]Loss Expenses Paid QTD-15'!I18</f>
        <v>107</v>
      </c>
      <c r="E17" s="97">
        <f>'[1]Loss Expenses Paid QTD-15'!I12</f>
        <v>3230</v>
      </c>
      <c r="F17" s="97">
        <f t="shared" si="0"/>
        <v>107117</v>
      </c>
    </row>
    <row r="18" spans="1:6" s="7" customFormat="1" ht="15" customHeight="1">
      <c r="A18" s="32" t="s">
        <v>86</v>
      </c>
      <c r="B18" s="97">
        <f>'[1]TB - Rounded'!H388</f>
        <v>6400</v>
      </c>
      <c r="C18" s="95">
        <v>0</v>
      </c>
      <c r="D18" s="95">
        <v>0</v>
      </c>
      <c r="E18" s="95">
        <v>0</v>
      </c>
      <c r="F18" s="97">
        <f t="shared" si="0"/>
        <v>6400</v>
      </c>
    </row>
    <row r="19" spans="1:6" s="7" customFormat="1" ht="15" customHeight="1">
      <c r="A19" s="105" t="s">
        <v>87</v>
      </c>
      <c r="B19" s="97">
        <f>'[1]TB - Rounded'!H393</f>
        <v>5531</v>
      </c>
      <c r="C19" s="95">
        <v>0</v>
      </c>
      <c r="D19" s="95">
        <v>0</v>
      </c>
      <c r="E19" s="95">
        <v>0</v>
      </c>
      <c r="F19" s="97">
        <f t="shared" si="0"/>
        <v>5531</v>
      </c>
    </row>
    <row r="20" spans="1:6" s="7" customFormat="1" ht="15" customHeight="1">
      <c r="A20" s="32" t="s">
        <v>88</v>
      </c>
      <c r="B20" s="97">
        <f>'[1]TB - Rounded'!H390</f>
        <v>4100</v>
      </c>
      <c r="C20" s="95">
        <v>0</v>
      </c>
      <c r="D20" s="95">
        <v>0</v>
      </c>
      <c r="E20" s="95">
        <v>0</v>
      </c>
      <c r="F20" s="97">
        <f t="shared" si="0"/>
        <v>4100</v>
      </c>
    </row>
    <row r="21" spans="1:6" s="7" customFormat="1" ht="15" customHeight="1">
      <c r="A21" s="105" t="s">
        <v>89</v>
      </c>
      <c r="B21" s="97">
        <f>'[1]TB - Rounded'!H383</f>
        <v>125286</v>
      </c>
      <c r="C21" s="104">
        <f>'[1]TB - Rounded'!H379</f>
        <v>-1647</v>
      </c>
      <c r="D21" s="95">
        <f>'[1]TB - Rounded'!H361</f>
        <v>0</v>
      </c>
      <c r="E21" s="97">
        <v>0</v>
      </c>
      <c r="F21" s="97">
        <f t="shared" si="0"/>
        <v>123639</v>
      </c>
    </row>
    <row r="22" spans="1:6" s="7" customFormat="1" ht="15" customHeight="1">
      <c r="A22" s="32" t="s">
        <v>90</v>
      </c>
      <c r="B22" s="97">
        <f>'Earned Incurred QTD-5'!C39</f>
        <v>856452</v>
      </c>
      <c r="C22" s="95">
        <v>0</v>
      </c>
      <c r="D22" s="95">
        <v>0</v>
      </c>
      <c r="E22" s="95">
        <v>0</v>
      </c>
      <c r="F22" s="97">
        <f t="shared" si="0"/>
        <v>856452</v>
      </c>
    </row>
    <row r="23" spans="1:6" s="7" customFormat="1" ht="15" customHeight="1">
      <c r="A23" s="32" t="s">
        <v>33</v>
      </c>
      <c r="B23" s="97">
        <v>8258</v>
      </c>
      <c r="C23" s="97">
        <v>0</v>
      </c>
      <c r="D23" s="95">
        <v>0</v>
      </c>
      <c r="E23" s="95">
        <v>0</v>
      </c>
      <c r="F23" s="97">
        <f t="shared" si="0"/>
        <v>8258</v>
      </c>
    </row>
    <row r="24" spans="1:7" s="7" customFormat="1" ht="15" customHeight="1" thickBot="1">
      <c r="A24" s="32" t="s">
        <v>81</v>
      </c>
      <c r="B24" s="98">
        <f>SUM(B15:B23)</f>
        <v>1168036</v>
      </c>
      <c r="C24" s="98">
        <f>SUM(C15:C23)</f>
        <v>959193</v>
      </c>
      <c r="D24" s="98">
        <f>SUM(D15:D23)</f>
        <v>2217</v>
      </c>
      <c r="E24" s="98">
        <f>SUM(E15:E23)</f>
        <v>40912</v>
      </c>
      <c r="F24" s="100">
        <f>SUM(F15:F23)</f>
        <v>2170358</v>
      </c>
      <c r="G24" s="32"/>
    </row>
    <row r="25" spans="1:6" s="7" customFormat="1" ht="15" customHeight="1" thickTop="1">
      <c r="A25" s="32"/>
      <c r="B25" s="101"/>
      <c r="C25" s="101"/>
      <c r="D25" s="101"/>
      <c r="E25" s="101"/>
      <c r="F25" s="102"/>
    </row>
    <row r="26" spans="1:6" s="7" customFormat="1" ht="15" customHeight="1" thickBot="1">
      <c r="A26" s="106" t="s">
        <v>91</v>
      </c>
      <c r="B26" s="107">
        <f>B12-B24</f>
        <v>352652</v>
      </c>
      <c r="C26" s="107">
        <f>C12-C24</f>
        <v>-978812</v>
      </c>
      <c r="D26" s="107">
        <f>D12-D24</f>
        <v>-2217</v>
      </c>
      <c r="E26" s="107">
        <f>E12-E24</f>
        <v>-40912</v>
      </c>
      <c r="F26" s="108">
        <f>SUM(B26:E26)</f>
        <v>-669289</v>
      </c>
    </row>
    <row r="27" spans="1:6" s="7" customFormat="1" ht="15" customHeight="1" thickTop="1">
      <c r="A27" s="32"/>
      <c r="B27" s="101"/>
      <c r="C27" s="101"/>
      <c r="D27" s="101"/>
      <c r="E27" s="102"/>
      <c r="F27" s="102"/>
    </row>
    <row r="28" spans="1:6" s="7" customFormat="1" ht="15" customHeight="1">
      <c r="A28" s="90" t="s">
        <v>92</v>
      </c>
      <c r="B28" s="92"/>
      <c r="C28" s="92"/>
      <c r="D28" s="92"/>
      <c r="E28" s="103"/>
      <c r="F28" s="102"/>
    </row>
    <row r="29" spans="1:6" s="7" customFormat="1" ht="15" customHeight="1">
      <c r="A29" s="32" t="s">
        <v>93</v>
      </c>
      <c r="B29" s="97">
        <f>'Earned Incurred QTD-5'!B50</f>
        <v>5966</v>
      </c>
      <c r="C29" s="95">
        <v>0</v>
      </c>
      <c r="D29" s="95">
        <v>0</v>
      </c>
      <c r="E29" s="95">
        <v>0</v>
      </c>
      <c r="F29" s="97">
        <f>SUM(B29:E29)</f>
        <v>5966</v>
      </c>
    </row>
    <row r="30" spans="1:6" s="7" customFormat="1" ht="15" customHeight="1">
      <c r="A30" s="32" t="s">
        <v>94</v>
      </c>
      <c r="B30" s="97">
        <f>'Equity YTD-4'!B30</f>
        <v>181784</v>
      </c>
      <c r="C30" s="95">
        <v>0</v>
      </c>
      <c r="D30" s="95">
        <v>0</v>
      </c>
      <c r="E30" s="95">
        <v>0</v>
      </c>
      <c r="F30" s="97">
        <f>SUM(B30:E30)</f>
        <v>181784</v>
      </c>
    </row>
    <row r="31" spans="1:7" s="7" customFormat="1" ht="15" customHeight="1" thickBot="1">
      <c r="A31" s="32" t="s">
        <v>81</v>
      </c>
      <c r="B31" s="98">
        <f>SUM(B29:B30)</f>
        <v>187750</v>
      </c>
      <c r="C31" s="99">
        <f>SUM(C29:C30)</f>
        <v>0</v>
      </c>
      <c r="D31" s="99">
        <f>SUM(D29:D30)</f>
        <v>0</v>
      </c>
      <c r="E31" s="99">
        <f>SUM(E29:E30)</f>
        <v>0</v>
      </c>
      <c r="F31" s="100">
        <f>SUM(F29:F30)</f>
        <v>187750</v>
      </c>
      <c r="G31" s="109"/>
    </row>
    <row r="32" spans="1:6" s="7" customFormat="1" ht="15" customHeight="1" thickTop="1">
      <c r="A32" s="32"/>
      <c r="B32" s="101"/>
      <c r="C32" s="101"/>
      <c r="D32" s="101"/>
      <c r="E32" s="102"/>
      <c r="F32" s="102"/>
    </row>
    <row r="33" spans="1:6" s="7" customFormat="1" ht="15" customHeight="1">
      <c r="A33" s="90" t="s">
        <v>95</v>
      </c>
      <c r="B33" s="92"/>
      <c r="C33" s="92"/>
      <c r="D33" s="92"/>
      <c r="E33" s="103"/>
      <c r="F33" s="102"/>
    </row>
    <row r="34" spans="1:6" s="7" customFormat="1" ht="15" customHeight="1">
      <c r="A34" s="32" t="s">
        <v>96</v>
      </c>
      <c r="B34" s="97">
        <f>'Earned Incurred QTD-5'!B49</f>
        <v>7278</v>
      </c>
      <c r="C34" s="95">
        <v>0</v>
      </c>
      <c r="D34" s="95">
        <v>0</v>
      </c>
      <c r="E34" s="95">
        <v>0</v>
      </c>
      <c r="F34" s="97">
        <f>SUM(B34:E34)</f>
        <v>7278</v>
      </c>
    </row>
    <row r="35" spans="1:6" s="7" customFormat="1" ht="15" customHeight="1">
      <c r="A35" s="32" t="s">
        <v>97</v>
      </c>
      <c r="B35" s="97">
        <v>125034</v>
      </c>
      <c r="C35" s="97">
        <v>0</v>
      </c>
      <c r="D35" s="95">
        <v>0</v>
      </c>
      <c r="E35" s="95">
        <v>0</v>
      </c>
      <c r="F35" s="97">
        <f>SUM(B35:E35)</f>
        <v>125034</v>
      </c>
    </row>
    <row r="36" spans="1:6" s="7" customFormat="1" ht="15" customHeight="1">
      <c r="A36" s="32" t="s">
        <v>98</v>
      </c>
      <c r="B36" s="97">
        <f>'Income Statement-2'!B37</f>
        <v>25226</v>
      </c>
      <c r="C36" s="95">
        <v>0</v>
      </c>
      <c r="D36" s="95">
        <v>0</v>
      </c>
      <c r="E36" s="95">
        <v>0</v>
      </c>
      <c r="F36" s="97">
        <f>SUM(B36:E36)</f>
        <v>25226</v>
      </c>
    </row>
    <row r="37" spans="1:6" s="7" customFormat="1" ht="15" customHeight="1">
      <c r="A37" s="32" t="s">
        <v>65</v>
      </c>
      <c r="B37" s="97">
        <f>'Equity YTD-4'!B37</f>
        <v>4527</v>
      </c>
      <c r="C37" s="95"/>
      <c r="D37" s="95"/>
      <c r="E37" s="95"/>
      <c r="F37" s="97">
        <f>SUM(B37:E37)</f>
        <v>4527</v>
      </c>
    </row>
    <row r="38" spans="1:6" s="7" customFormat="1" ht="15" customHeight="1" thickBot="1">
      <c r="A38" s="32" t="s">
        <v>81</v>
      </c>
      <c r="B38" s="98">
        <f>SUM(B34:B37)</f>
        <v>162065</v>
      </c>
      <c r="C38" s="99">
        <f>SUM(C34:C37)</f>
        <v>0</v>
      </c>
      <c r="D38" s="99">
        <f>SUM(D34:D37)</f>
        <v>0</v>
      </c>
      <c r="E38" s="99">
        <f>SUM(E34:E37)</f>
        <v>0</v>
      </c>
      <c r="F38" s="100">
        <f>SUM(F34:F37)</f>
        <v>162065</v>
      </c>
    </row>
    <row r="39" spans="1:6" s="7" customFormat="1" ht="15" customHeight="1" thickTop="1">
      <c r="A39" s="32"/>
      <c r="B39" s="101"/>
      <c r="C39" s="101"/>
      <c r="D39" s="101"/>
      <c r="E39" s="102"/>
      <c r="F39" s="95"/>
    </row>
    <row r="40" spans="1:6" s="7" customFormat="1" ht="15" customHeight="1" thickBot="1">
      <c r="A40" s="90" t="s">
        <v>99</v>
      </c>
      <c r="B40" s="107">
        <f>B26-B31+B38</f>
        <v>326967</v>
      </c>
      <c r="C40" s="107">
        <f>C26-C31+C38</f>
        <v>-978812</v>
      </c>
      <c r="D40" s="107">
        <f>D26-D31+D38</f>
        <v>-2217</v>
      </c>
      <c r="E40" s="107">
        <f>E26-E31+E38</f>
        <v>-40912</v>
      </c>
      <c r="F40" s="108">
        <f>F26-F31+F38</f>
        <v>-694974</v>
      </c>
    </row>
    <row r="41" spans="1:6" s="7" customFormat="1" ht="15" customHeight="1" thickTop="1">
      <c r="A41" s="32"/>
      <c r="B41" s="101"/>
      <c r="C41" s="101"/>
      <c r="D41" s="101"/>
      <c r="E41" s="102"/>
      <c r="F41" s="102"/>
    </row>
    <row r="42" spans="1:6" s="7" customFormat="1" ht="15" customHeight="1">
      <c r="A42" s="110" t="s">
        <v>100</v>
      </c>
      <c r="B42" s="111"/>
      <c r="C42" s="111"/>
      <c r="D42" s="111"/>
      <c r="E42" s="102"/>
      <c r="F42" s="102"/>
    </row>
    <row r="43" spans="1:6" s="7" customFormat="1" ht="15" customHeight="1">
      <c r="A43" s="32" t="s">
        <v>27</v>
      </c>
      <c r="B43" s="97">
        <f>'Premiums QTD-7'!B18</f>
        <v>2166742</v>
      </c>
      <c r="C43" s="97">
        <f>'Premiums QTD-7'!C18</f>
        <v>765741</v>
      </c>
      <c r="D43" s="95">
        <f>'Premiums QTD-7'!D18</f>
        <v>0</v>
      </c>
      <c r="E43" s="95">
        <f>'Premiums QTD-7'!E18</f>
        <v>0</v>
      </c>
      <c r="F43" s="97">
        <f>SUM(B43:E43)</f>
        <v>2932483</v>
      </c>
    </row>
    <row r="44" spans="1:6" s="7" customFormat="1" ht="15" customHeight="1">
      <c r="A44" s="32" t="s">
        <v>101</v>
      </c>
      <c r="B44" s="97">
        <f>'Losses Incurred QTD-9'!B18+'Losses Incurred QTD-9'!B24</f>
        <v>144598</v>
      </c>
      <c r="C44" s="97">
        <f>'Losses Incurred QTD-9'!C18+'Losses Incurred QTD-9'!C24</f>
        <v>682626</v>
      </c>
      <c r="D44" s="97">
        <f>'Losses Incurred QTD-9'!D18+'Losses Incurred QTD-9'!D24</f>
        <v>31359</v>
      </c>
      <c r="E44" s="97">
        <f>'Losses Incurred QTD-9'!E18+'Losses Incurred QTD-9'!E24</f>
        <v>20000</v>
      </c>
      <c r="F44" s="97">
        <f>SUM(B44:E44)</f>
        <v>878583</v>
      </c>
    </row>
    <row r="45" spans="1:6" s="7" customFormat="1" ht="15" customHeight="1">
      <c r="A45" s="32" t="s">
        <v>102</v>
      </c>
      <c r="B45" s="97">
        <f>'Loss Expenses QTD-11'!B18</f>
        <v>37350</v>
      </c>
      <c r="C45" s="97">
        <f>'Loss Expenses QTD-11'!C18</f>
        <v>175909</v>
      </c>
      <c r="D45" s="97">
        <f>'Loss Expenses QTD-11'!D18</f>
        <v>31400</v>
      </c>
      <c r="E45" s="97">
        <f>'Loss Expenses QTD-11'!E18</f>
        <v>14029</v>
      </c>
      <c r="F45" s="97">
        <f>SUM(B45:E45)</f>
        <v>258688</v>
      </c>
    </row>
    <row r="46" spans="1:6" s="7" customFormat="1" ht="15" customHeight="1">
      <c r="A46" s="32" t="s">
        <v>103</v>
      </c>
      <c r="B46" s="97">
        <f>'Earned Incurred QTD-5'!B41</f>
        <v>114403</v>
      </c>
      <c r="C46" s="95">
        <v>0</v>
      </c>
      <c r="D46" s="95">
        <v>0</v>
      </c>
      <c r="E46" s="95">
        <v>0</v>
      </c>
      <c r="F46" s="97">
        <f>SUM(B46:E46)</f>
        <v>114403</v>
      </c>
    </row>
    <row r="47" spans="1:7" s="7" customFormat="1" ht="15" customHeight="1">
      <c r="A47" s="32" t="s">
        <v>104</v>
      </c>
      <c r="B47" s="97">
        <f>'Earned Incurred QTD-5'!B33</f>
        <v>100716</v>
      </c>
      <c r="C47" s="95">
        <v>0</v>
      </c>
      <c r="D47" s="95">
        <v>0</v>
      </c>
      <c r="E47" s="95">
        <v>0</v>
      </c>
      <c r="F47" s="97">
        <f>SUM(B47:E47)</f>
        <v>100716</v>
      </c>
      <c r="G47" s="112"/>
    </row>
    <row r="48" spans="1:6" s="7" customFormat="1" ht="15" customHeight="1" thickBot="1">
      <c r="A48" s="113" t="s">
        <v>81</v>
      </c>
      <c r="B48" s="98">
        <f>SUM(B43:B47)</f>
        <v>2563809</v>
      </c>
      <c r="C48" s="98">
        <f>SUM(C43:C47)</f>
        <v>1624276</v>
      </c>
      <c r="D48" s="98">
        <f>SUM(D43:D47)</f>
        <v>62759</v>
      </c>
      <c r="E48" s="98">
        <f>SUM(E43:E47)</f>
        <v>34029</v>
      </c>
      <c r="F48" s="100">
        <f>SUM(F43:F47)</f>
        <v>4284873</v>
      </c>
    </row>
    <row r="49" spans="1:6" s="7" customFormat="1" ht="15" customHeight="1" thickTop="1">
      <c r="A49" s="32"/>
      <c r="B49" s="101"/>
      <c r="C49" s="101"/>
      <c r="D49" s="101"/>
      <c r="E49" s="102"/>
      <c r="F49" s="102"/>
    </row>
    <row r="50" spans="1:6" s="7" customFormat="1" ht="15" customHeight="1">
      <c r="A50" s="110" t="s">
        <v>105</v>
      </c>
      <c r="B50" s="111"/>
      <c r="C50" s="111"/>
      <c r="D50" s="111"/>
      <c r="E50" s="102"/>
      <c r="F50" s="102"/>
    </row>
    <row r="51" spans="1:6" s="7" customFormat="1" ht="15" customHeight="1">
      <c r="A51" s="32" t="s">
        <v>27</v>
      </c>
      <c r="B51" s="97">
        <f>'Premiums QTD-7'!B24</f>
        <v>1204827</v>
      </c>
      <c r="C51" s="97">
        <f>'Premiums QTD-7'!C24</f>
        <v>1756107</v>
      </c>
      <c r="D51" s="95">
        <f>'Premiums QTD-7'!D24</f>
        <v>0</v>
      </c>
      <c r="E51" s="95">
        <f>'Premiums QTD-7'!E24</f>
        <v>0</v>
      </c>
      <c r="F51" s="97">
        <f>SUM(B51:E51)</f>
        <v>2960934</v>
      </c>
    </row>
    <row r="52" spans="1:6" s="7" customFormat="1" ht="15" customHeight="1">
      <c r="A52" s="32" t="s">
        <v>101</v>
      </c>
      <c r="B52" s="97">
        <f>'Losses Incurred QTD-9'!B31</f>
        <v>68410</v>
      </c>
      <c r="C52" s="97">
        <f>'Losses Incurred QTD-9'!C31</f>
        <v>1012329</v>
      </c>
      <c r="D52" s="97">
        <f>'Losses Incurred QTD-9'!D31</f>
        <v>85795</v>
      </c>
      <c r="E52" s="97">
        <f>'Losses Incurred QTD-9'!E31</f>
        <v>50000</v>
      </c>
      <c r="F52" s="97">
        <f>SUM(B52:E52)</f>
        <v>1216534</v>
      </c>
    </row>
    <row r="53" spans="1:6" s="7" customFormat="1" ht="15" customHeight="1">
      <c r="A53" s="32" t="s">
        <v>106</v>
      </c>
      <c r="B53" s="97">
        <f>'Loss Expenses QTD-11'!B24</f>
        <v>15450</v>
      </c>
      <c r="C53" s="97">
        <f>'Loss Expenses QTD-11'!C24</f>
        <v>266148</v>
      </c>
      <c r="D53" s="97">
        <f>'Loss Expenses QTD-11'!D24</f>
        <v>44576</v>
      </c>
      <c r="E53" s="97">
        <f>'Loss Expenses QTD-11'!E24</f>
        <v>22409</v>
      </c>
      <c r="F53" s="97">
        <f>SUM(B53:E53)</f>
        <v>348583</v>
      </c>
    </row>
    <row r="54" spans="1:6" s="7" customFormat="1" ht="15" customHeight="1">
      <c r="A54" s="32" t="s">
        <v>103</v>
      </c>
      <c r="B54" s="97">
        <f>'Earned Incurred QTD-5'!B42</f>
        <v>151989</v>
      </c>
      <c r="C54" s="95">
        <v>0</v>
      </c>
      <c r="D54" s="95">
        <v>0</v>
      </c>
      <c r="E54" s="95">
        <v>0</v>
      </c>
      <c r="F54" s="97">
        <f>SUM(B54:E54)</f>
        <v>151989</v>
      </c>
    </row>
    <row r="55" spans="1:6" s="7" customFormat="1" ht="15" customHeight="1">
      <c r="A55" s="32" t="s">
        <v>104</v>
      </c>
      <c r="B55" s="97">
        <f>'Earned Incurred QTD-5'!B34</f>
        <v>105097</v>
      </c>
      <c r="C55" s="95">
        <v>0</v>
      </c>
      <c r="D55" s="95">
        <v>0</v>
      </c>
      <c r="E55" s="95">
        <v>0</v>
      </c>
      <c r="F55" s="97">
        <f>SUM(B55:E55)</f>
        <v>105097</v>
      </c>
    </row>
    <row r="56" spans="1:6" s="7" customFormat="1" ht="15" customHeight="1" thickBot="1">
      <c r="A56" s="32" t="s">
        <v>81</v>
      </c>
      <c r="B56" s="98">
        <f>SUM(B51:B55)</f>
        <v>1545773</v>
      </c>
      <c r="C56" s="98">
        <f>SUM(C51:C55)</f>
        <v>3034584</v>
      </c>
      <c r="D56" s="98">
        <f>SUM(D51:D55)</f>
        <v>130371</v>
      </c>
      <c r="E56" s="98">
        <f>SUM(E51:E55)</f>
        <v>72409</v>
      </c>
      <c r="F56" s="100">
        <f>SUM(F51:F55)</f>
        <v>4783137</v>
      </c>
    </row>
    <row r="57" spans="1:6" s="7" customFormat="1" ht="15" customHeight="1" thickTop="1">
      <c r="A57" s="32"/>
      <c r="B57" s="101"/>
      <c r="C57" s="101"/>
      <c r="D57" s="101"/>
      <c r="E57" s="101"/>
      <c r="F57" s="19"/>
    </row>
    <row r="58" spans="1:6" s="7" customFormat="1" ht="15" customHeight="1" thickBot="1">
      <c r="A58" s="106" t="s">
        <v>107</v>
      </c>
      <c r="B58" s="114">
        <f>B40-B48+B56</f>
        <v>-691069</v>
      </c>
      <c r="C58" s="114">
        <f>C40-C48+C56</f>
        <v>431496</v>
      </c>
      <c r="D58" s="114">
        <f>D40-D48+D56</f>
        <v>65395</v>
      </c>
      <c r="E58" s="114">
        <f>E40-E48+E56</f>
        <v>-2532</v>
      </c>
      <c r="F58" s="114">
        <f>F40-F48+F56</f>
        <v>-196710</v>
      </c>
    </row>
    <row r="59" spans="1:7" s="7" customFormat="1" ht="15" customHeight="1" thickTop="1">
      <c r="A59" s="93"/>
      <c r="B59" s="93"/>
      <c r="C59" s="93"/>
      <c r="D59" s="101"/>
      <c r="E59" s="101"/>
      <c r="F59" s="101"/>
      <c r="G59" s="101"/>
    </row>
    <row r="60" spans="4:7" s="7" customFormat="1" ht="15" customHeight="1">
      <c r="D60" s="101"/>
      <c r="E60" s="101"/>
      <c r="F60" s="101"/>
      <c r="G60" s="101"/>
    </row>
    <row r="61" spans="4:6" s="7" customFormat="1" ht="15" customHeight="1">
      <c r="D61" s="101"/>
      <c r="E61" s="101"/>
      <c r="F61" s="101"/>
    </row>
    <row r="62" spans="4:6" s="7" customFormat="1" ht="15" customHeight="1">
      <c r="D62" s="101"/>
      <c r="E62" s="101"/>
      <c r="F62" s="19"/>
    </row>
    <row r="63" spans="4:6" s="7" customFormat="1" ht="15" customHeight="1">
      <c r="D63" s="101"/>
      <c r="E63" s="101"/>
      <c r="F63" s="19"/>
    </row>
    <row r="64" spans="4:6" s="7" customFormat="1" ht="15" customHeight="1">
      <c r="D64" s="101"/>
      <c r="E64" s="101"/>
      <c r="F64" s="19"/>
    </row>
    <row r="65" spans="4:6" s="7" customFormat="1" ht="15" customHeight="1">
      <c r="D65" s="101"/>
      <c r="E65" s="101"/>
      <c r="F65" s="19"/>
    </row>
    <row r="66" spans="4:6" s="7" customFormat="1" ht="15" customHeight="1">
      <c r="D66" s="101"/>
      <c r="E66" s="101"/>
      <c r="F66" s="19"/>
    </row>
    <row r="67" spans="4:6" s="7" customFormat="1" ht="15" customHeight="1">
      <c r="D67" s="101"/>
      <c r="E67" s="101"/>
      <c r="F67" s="19"/>
    </row>
    <row r="68" spans="4:6" s="7" customFormat="1" ht="15" customHeight="1">
      <c r="D68" s="101"/>
      <c r="E68" s="101"/>
      <c r="F68" s="19"/>
    </row>
    <row r="69" spans="4:6" s="7" customFormat="1" ht="15" customHeight="1">
      <c r="D69" s="101"/>
      <c r="E69" s="101"/>
      <c r="F69" s="19"/>
    </row>
    <row r="70" spans="4:6" s="7" customFormat="1" ht="15" customHeight="1">
      <c r="D70" s="101"/>
      <c r="E70" s="101"/>
      <c r="F70" s="19"/>
    </row>
    <row r="71" spans="4:6" s="7" customFormat="1" ht="15" customHeight="1">
      <c r="D71" s="101"/>
      <c r="E71" s="101"/>
      <c r="F71" s="19"/>
    </row>
    <row r="72" spans="4:6" s="7" customFormat="1" ht="15" customHeight="1">
      <c r="D72" s="101"/>
      <c r="E72" s="101"/>
      <c r="F72" s="19"/>
    </row>
    <row r="73" spans="4:6" s="7" customFormat="1" ht="15" customHeight="1">
      <c r="D73" s="101"/>
      <c r="E73" s="101"/>
      <c r="F73" s="19"/>
    </row>
    <row r="74" spans="4:6" s="7" customFormat="1" ht="15" customHeight="1">
      <c r="D74" s="101"/>
      <c r="E74" s="101"/>
      <c r="F74" s="19"/>
    </row>
    <row r="75" spans="4:6" s="7" customFormat="1" ht="15" customHeight="1">
      <c r="D75" s="101"/>
      <c r="E75" s="101"/>
      <c r="F75" s="19"/>
    </row>
    <row r="76" spans="4:6" s="7" customFormat="1" ht="15" customHeight="1">
      <c r="D76" s="101"/>
      <c r="E76" s="101"/>
      <c r="F76" s="19"/>
    </row>
    <row r="77" spans="4:6" s="7" customFormat="1" ht="15" customHeight="1">
      <c r="D77" s="101"/>
      <c r="E77" s="101"/>
      <c r="F77" s="19"/>
    </row>
    <row r="78" spans="4:6" s="7" customFormat="1" ht="15" customHeight="1">
      <c r="D78" s="101"/>
      <c r="E78" s="101"/>
      <c r="F78" s="19"/>
    </row>
    <row r="79" spans="4:6" s="7" customFormat="1" ht="15" customHeight="1">
      <c r="D79" s="101"/>
      <c r="E79" s="101"/>
      <c r="F79" s="19"/>
    </row>
    <row r="80" spans="4:6" s="7" customFormat="1" ht="15" customHeight="1">
      <c r="D80" s="101"/>
      <c r="E80" s="101"/>
      <c r="F80" s="19"/>
    </row>
    <row r="81" spans="4:6" s="7" customFormat="1" ht="15" customHeight="1">
      <c r="D81" s="101"/>
      <c r="E81" s="101"/>
      <c r="F81" s="19"/>
    </row>
    <row r="82" spans="4:6" s="7" customFormat="1" ht="15" customHeight="1">
      <c r="D82" s="101"/>
      <c r="E82" s="101"/>
      <c r="F82" s="19"/>
    </row>
    <row r="83" spans="4:6" s="7" customFormat="1" ht="15" customHeight="1">
      <c r="D83" s="101"/>
      <c r="E83" s="101"/>
      <c r="F83" s="19"/>
    </row>
    <row r="84" spans="4:6" s="7" customFormat="1" ht="15" customHeight="1">
      <c r="D84" s="101"/>
      <c r="E84" s="101"/>
      <c r="F84" s="19"/>
    </row>
    <row r="85" spans="4:6" s="7" customFormat="1" ht="15" customHeight="1">
      <c r="D85" s="101"/>
      <c r="E85" s="101"/>
      <c r="F85" s="19"/>
    </row>
    <row r="86" spans="4:6" s="7" customFormat="1" ht="15" customHeight="1">
      <c r="D86" s="101"/>
      <c r="E86" s="101"/>
      <c r="F86" s="19"/>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3
</oddFooter>
  </headerFooter>
</worksheet>
</file>

<file path=xl/worksheets/sheet4.xml><?xml version="1.0" encoding="utf-8"?>
<worksheet xmlns="http://schemas.openxmlformats.org/spreadsheetml/2006/main" xmlns:r="http://schemas.openxmlformats.org/officeDocument/2006/relationships">
  <dimension ref="A1:G90"/>
  <sheetViews>
    <sheetView zoomScalePageLayoutView="0" workbookViewId="0" topLeftCell="A1">
      <selection activeCell="A1" sqref="A1:F1"/>
    </sheetView>
  </sheetViews>
  <sheetFormatPr defaultColWidth="15.7109375" defaultRowHeight="15" customHeight="1"/>
  <cols>
    <col min="1" max="1" width="64.7109375" style="44" bestFit="1" customWidth="1"/>
    <col min="2" max="3" width="15.7109375" style="44" customWidth="1"/>
    <col min="4" max="5" width="15.7109375" style="115" customWidth="1"/>
    <col min="6" max="6" width="15.7109375" style="116" customWidth="1"/>
    <col min="7" max="16384" width="15.7109375" style="44" customWidth="1"/>
  </cols>
  <sheetData>
    <row r="1" spans="1:6" s="78" customFormat="1" ht="30" customHeight="1">
      <c r="A1" s="286" t="s">
        <v>0</v>
      </c>
      <c r="B1" s="286"/>
      <c r="C1" s="286"/>
      <c r="D1" s="286"/>
      <c r="E1" s="286"/>
      <c r="F1" s="286"/>
    </row>
    <row r="2" spans="1:6" s="43" customFormat="1" ht="15" customHeight="1">
      <c r="A2" s="287"/>
      <c r="B2" s="287"/>
      <c r="C2" s="287"/>
      <c r="D2" s="287"/>
      <c r="E2" s="287"/>
      <c r="F2" s="287"/>
    </row>
    <row r="3" spans="1:6" s="80" customFormat="1" ht="15" customHeight="1">
      <c r="A3" s="288" t="s">
        <v>69</v>
      </c>
      <c r="B3" s="288"/>
      <c r="C3" s="288"/>
      <c r="D3" s="288"/>
      <c r="E3" s="288"/>
      <c r="F3" s="288"/>
    </row>
    <row r="4" spans="1:6" s="80" customFormat="1" ht="15" customHeight="1">
      <c r="A4" s="288" t="s">
        <v>108</v>
      </c>
      <c r="B4" s="288"/>
      <c r="C4" s="288"/>
      <c r="D4" s="288"/>
      <c r="E4" s="288"/>
      <c r="F4" s="288"/>
    </row>
    <row r="5" spans="1:6" s="86" customFormat="1" ht="15" customHeight="1">
      <c r="A5" s="79"/>
      <c r="B5" s="117"/>
      <c r="C5" s="117"/>
      <c r="D5" s="118"/>
      <c r="E5" s="119"/>
      <c r="F5" s="120"/>
    </row>
    <row r="6" spans="1:6" s="89" customFormat="1" ht="30" customHeight="1">
      <c r="A6" s="87"/>
      <c r="B6" s="88" t="s">
        <v>71</v>
      </c>
      <c r="C6" s="88" t="s">
        <v>72</v>
      </c>
      <c r="D6" s="88" t="s">
        <v>73</v>
      </c>
      <c r="E6" s="88" t="s">
        <v>74</v>
      </c>
      <c r="F6" s="88" t="s">
        <v>75</v>
      </c>
    </row>
    <row r="7" spans="1:6" s="93" customFormat="1" ht="15" customHeight="1">
      <c r="A7" s="90" t="s">
        <v>76</v>
      </c>
      <c r="B7" s="91"/>
      <c r="C7" s="91"/>
      <c r="D7" s="92"/>
      <c r="E7" s="92"/>
      <c r="F7" s="92"/>
    </row>
    <row r="8" spans="1:6" s="7" customFormat="1" ht="15" customHeight="1">
      <c r="A8" s="32" t="s">
        <v>77</v>
      </c>
      <c r="B8" s="94">
        <f>'Premiums YTD-8'!B12</f>
        <v>2872954</v>
      </c>
      <c r="C8" s="94">
        <f>'Premiums YTD-8'!C12</f>
        <v>-30750</v>
      </c>
      <c r="D8" s="94">
        <f>'Premiums YTD-8'!D12</f>
        <v>-935</v>
      </c>
      <c r="E8" s="95">
        <f>'Premiums YTD-8'!E12</f>
        <v>0</v>
      </c>
      <c r="F8" s="94">
        <f>SUM(B8:E8)</f>
        <v>2841269</v>
      </c>
    </row>
    <row r="9" spans="1:6" s="7" customFormat="1" ht="15" customHeight="1">
      <c r="A9" s="96" t="s">
        <v>78</v>
      </c>
      <c r="B9" s="97">
        <f>'Earned Incurred YTD-6'!D55</f>
        <v>4750</v>
      </c>
      <c r="C9" s="95">
        <v>0</v>
      </c>
      <c r="D9" s="95">
        <v>0</v>
      </c>
      <c r="E9" s="95">
        <v>0</v>
      </c>
      <c r="F9" s="97">
        <f>SUM(B9:E9)</f>
        <v>4750</v>
      </c>
    </row>
    <row r="10" spans="1:6" s="7" customFormat="1" ht="15" customHeight="1">
      <c r="A10" s="32" t="s">
        <v>79</v>
      </c>
      <c r="B10" s="97">
        <f>'Earned Incurred YTD-6'!C48</f>
        <v>45868</v>
      </c>
      <c r="C10" s="95">
        <v>0</v>
      </c>
      <c r="D10" s="95">
        <v>0</v>
      </c>
      <c r="E10" s="95">
        <v>0</v>
      </c>
      <c r="F10" s="97">
        <f>SUM(B10:E10)</f>
        <v>45868</v>
      </c>
    </row>
    <row r="11" spans="1:6" s="7" customFormat="1" ht="15" customHeight="1">
      <c r="A11" s="32" t="s">
        <v>80</v>
      </c>
      <c r="B11" s="104">
        <f>'Earned Incurred YTD-6'!D53</f>
        <v>15602</v>
      </c>
      <c r="C11" s="95">
        <v>0</v>
      </c>
      <c r="D11" s="95">
        <v>0</v>
      </c>
      <c r="E11" s="95">
        <v>0</v>
      </c>
      <c r="F11" s="104">
        <f>SUM(B11:E11)</f>
        <v>15602</v>
      </c>
    </row>
    <row r="12" spans="1:6" s="7" customFormat="1" ht="15" customHeight="1" thickBot="1">
      <c r="A12" s="32" t="s">
        <v>81</v>
      </c>
      <c r="B12" s="98">
        <f>SUM(B8:B11)</f>
        <v>2939174</v>
      </c>
      <c r="C12" s="98">
        <f>SUM(C8:C11)</f>
        <v>-30750</v>
      </c>
      <c r="D12" s="98">
        <f>SUM(D8:D11)</f>
        <v>-935</v>
      </c>
      <c r="E12" s="121">
        <f>SUM(E8:E11)</f>
        <v>0</v>
      </c>
      <c r="F12" s="100">
        <f>SUM(F8:F11)</f>
        <v>2907489</v>
      </c>
    </row>
    <row r="13" spans="1:6" s="7" customFormat="1" ht="15" customHeight="1" thickTop="1">
      <c r="A13" s="32"/>
      <c r="B13" s="101"/>
      <c r="C13" s="101"/>
      <c r="D13" s="101"/>
      <c r="E13" s="102"/>
      <c r="F13" s="102"/>
    </row>
    <row r="14" spans="1:6" s="7" customFormat="1" ht="15" customHeight="1">
      <c r="A14" s="90" t="s">
        <v>82</v>
      </c>
      <c r="B14" s="92"/>
      <c r="C14" s="92"/>
      <c r="D14" s="92"/>
      <c r="E14" s="103"/>
      <c r="F14" s="102"/>
    </row>
    <row r="15" spans="1:6" s="7" customFormat="1" ht="15" customHeight="1">
      <c r="A15" s="32" t="s">
        <v>83</v>
      </c>
      <c r="B15" s="97">
        <f>'Losses Incurred YTD-10'!B12</f>
        <v>197565</v>
      </c>
      <c r="C15" s="97">
        <f>'Losses Incurred YTD-10'!C12</f>
        <v>1566143</v>
      </c>
      <c r="D15" s="104">
        <f>'Losses Incurred YTD-10'!D12</f>
        <v>37538</v>
      </c>
      <c r="E15" s="104">
        <f>'Losses Incurred YTD-10'!E12</f>
        <v>29800</v>
      </c>
      <c r="F15" s="97">
        <f aca="true" t="shared" si="0" ref="F15:F23">SUM(B15:E15)</f>
        <v>1831046</v>
      </c>
    </row>
    <row r="16" spans="1:6" s="7" customFormat="1" ht="15" customHeight="1">
      <c r="A16" s="32" t="s">
        <v>84</v>
      </c>
      <c r="B16" s="97">
        <f>'[1]Loss Expenses Paid YTD-16'!C30</f>
        <v>11237</v>
      </c>
      <c r="C16" s="97">
        <f>'[1]Loss Expenses Paid YTD-16'!C24</f>
        <v>105886</v>
      </c>
      <c r="D16" s="97">
        <f>'[1]Loss Expenses Paid YTD-16'!C18</f>
        <v>10384</v>
      </c>
      <c r="E16" s="104">
        <f>'[1]Loss Expenses Paid YTD-16'!C12</f>
        <v>26406</v>
      </c>
      <c r="F16" s="97">
        <f t="shared" si="0"/>
        <v>153913</v>
      </c>
    </row>
    <row r="17" spans="1:6" s="7" customFormat="1" ht="15" customHeight="1">
      <c r="A17" s="32" t="s">
        <v>85</v>
      </c>
      <c r="B17" s="97">
        <f>'[1]Loss Expenses Paid YTD-16'!I30</f>
        <v>23080</v>
      </c>
      <c r="C17" s="97">
        <f>'[1]Loss Expenses Paid YTD-16'!I24</f>
        <v>191590</v>
      </c>
      <c r="D17" s="97">
        <f>'[1]Loss Expenses Paid YTD-16'!I18</f>
        <v>5174</v>
      </c>
      <c r="E17" s="104">
        <f>'[1]Loss Expenses Paid YTD-16'!I12</f>
        <v>3230</v>
      </c>
      <c r="F17" s="97">
        <f t="shared" si="0"/>
        <v>223074</v>
      </c>
    </row>
    <row r="18" spans="1:6" s="7" customFormat="1" ht="15" customHeight="1">
      <c r="A18" s="32" t="s">
        <v>86</v>
      </c>
      <c r="B18" s="97">
        <f>'[1]TB - Rounded'!J388</f>
        <v>22976</v>
      </c>
      <c r="C18" s="95">
        <v>0</v>
      </c>
      <c r="D18" s="95">
        <v>0</v>
      </c>
      <c r="E18" s="95">
        <v>0</v>
      </c>
      <c r="F18" s="97">
        <f t="shared" si="0"/>
        <v>22976</v>
      </c>
    </row>
    <row r="19" spans="1:6" s="7" customFormat="1" ht="15" customHeight="1">
      <c r="A19" s="105" t="s">
        <v>87</v>
      </c>
      <c r="B19" s="97">
        <f>'[1]TB - Rounded'!J393</f>
        <v>12990</v>
      </c>
      <c r="C19" s="95">
        <v>0</v>
      </c>
      <c r="D19" s="95">
        <v>0</v>
      </c>
      <c r="E19" s="95">
        <v>0</v>
      </c>
      <c r="F19" s="97">
        <f t="shared" si="0"/>
        <v>12990</v>
      </c>
    </row>
    <row r="20" spans="1:6" s="7" customFormat="1" ht="15" customHeight="1">
      <c r="A20" s="32" t="s">
        <v>88</v>
      </c>
      <c r="B20" s="97">
        <f>'[1]TB - Rounded'!J390</f>
        <v>8200</v>
      </c>
      <c r="C20" s="95">
        <v>0</v>
      </c>
      <c r="D20" s="95">
        <v>0</v>
      </c>
      <c r="E20" s="95">
        <v>0</v>
      </c>
      <c r="F20" s="97">
        <f t="shared" si="0"/>
        <v>8200</v>
      </c>
    </row>
    <row r="21" spans="1:6" s="7" customFormat="1" ht="15" customHeight="1">
      <c r="A21" s="105" t="s">
        <v>89</v>
      </c>
      <c r="B21" s="97">
        <f>'[1]TB - Rounded'!J383</f>
        <v>235881</v>
      </c>
      <c r="C21" s="104">
        <f>'[1]TB - Rounded'!J379</f>
        <v>-2571</v>
      </c>
      <c r="D21" s="104">
        <f>'[1]TB - Rounded'!J375</f>
        <v>-12</v>
      </c>
      <c r="E21" s="95">
        <v>0</v>
      </c>
      <c r="F21" s="97">
        <f t="shared" si="0"/>
        <v>233298</v>
      </c>
    </row>
    <row r="22" spans="1:6" s="7" customFormat="1" ht="15" customHeight="1">
      <c r="A22" s="32" t="s">
        <v>90</v>
      </c>
      <c r="B22" s="97">
        <f>'Earned Incurred YTD-6'!C39</f>
        <v>1570523</v>
      </c>
      <c r="C22" s="95">
        <v>0</v>
      </c>
      <c r="D22" s="95">
        <v>0</v>
      </c>
      <c r="E22" s="95">
        <v>0</v>
      </c>
      <c r="F22" s="97">
        <f t="shared" si="0"/>
        <v>1570523</v>
      </c>
    </row>
    <row r="23" spans="1:6" s="7" customFormat="1" ht="15" customHeight="1">
      <c r="A23" s="32" t="s">
        <v>33</v>
      </c>
      <c r="B23" s="97">
        <f>10500+8258+8258</f>
        <v>27016</v>
      </c>
      <c r="C23" s="104">
        <f>10500-1759</f>
        <v>8741</v>
      </c>
      <c r="D23" s="95">
        <v>0</v>
      </c>
      <c r="E23" s="95">
        <v>0</v>
      </c>
      <c r="F23" s="97">
        <f t="shared" si="0"/>
        <v>35757</v>
      </c>
    </row>
    <row r="24" spans="1:6" s="7" customFormat="1" ht="15" customHeight="1" thickBot="1">
      <c r="A24" s="32" t="s">
        <v>81</v>
      </c>
      <c r="B24" s="98">
        <f>SUM(B15:B23)</f>
        <v>2109468</v>
      </c>
      <c r="C24" s="98">
        <f>SUM(C15:C23)</f>
        <v>1869789</v>
      </c>
      <c r="D24" s="98">
        <f>SUM(D15:D23)</f>
        <v>53084</v>
      </c>
      <c r="E24" s="98">
        <f>SUM(E15:E23)</f>
        <v>59436</v>
      </c>
      <c r="F24" s="100">
        <f>SUM(F15:F23)</f>
        <v>4091777</v>
      </c>
    </row>
    <row r="25" spans="1:6" s="7" customFormat="1" ht="15" customHeight="1" thickTop="1">
      <c r="A25" s="32"/>
      <c r="B25" s="101"/>
      <c r="C25" s="101"/>
      <c r="D25" s="101"/>
      <c r="E25" s="101"/>
      <c r="F25" s="102"/>
    </row>
    <row r="26" spans="1:6" s="7" customFormat="1" ht="15" customHeight="1" thickBot="1">
      <c r="A26" s="106" t="s">
        <v>91</v>
      </c>
      <c r="B26" s="107">
        <f>B12-B24</f>
        <v>829706</v>
      </c>
      <c r="C26" s="107">
        <f>C12-C24</f>
        <v>-1900539</v>
      </c>
      <c r="D26" s="107">
        <f>D12-D24</f>
        <v>-54019</v>
      </c>
      <c r="E26" s="107">
        <f>E12-E24</f>
        <v>-59436</v>
      </c>
      <c r="F26" s="108">
        <f>SUM(B26:E26)</f>
        <v>-1184288</v>
      </c>
    </row>
    <row r="27" spans="1:6" s="7" customFormat="1" ht="15" customHeight="1" thickTop="1">
      <c r="A27" s="32"/>
      <c r="B27" s="101"/>
      <c r="C27" s="101"/>
      <c r="D27" s="101"/>
      <c r="E27" s="102"/>
      <c r="F27" s="102"/>
    </row>
    <row r="28" spans="1:6" s="7" customFormat="1" ht="15" customHeight="1">
      <c r="A28" s="90" t="s">
        <v>92</v>
      </c>
      <c r="B28" s="92"/>
      <c r="C28" s="92"/>
      <c r="D28" s="92"/>
      <c r="E28" s="103"/>
      <c r="F28" s="102"/>
    </row>
    <row r="29" spans="1:6" s="7" customFormat="1" ht="15" customHeight="1">
      <c r="A29" s="32" t="s">
        <v>93</v>
      </c>
      <c r="B29" s="95">
        <v>0</v>
      </c>
      <c r="C29" s="97">
        <f>'Earned Incurred YTD-6'!B50</f>
        <v>27361</v>
      </c>
      <c r="D29" s="95">
        <v>0</v>
      </c>
      <c r="E29" s="95">
        <v>0</v>
      </c>
      <c r="F29" s="97">
        <f>SUM(B29:E29)</f>
        <v>27361</v>
      </c>
    </row>
    <row r="30" spans="1:6" s="7" customFormat="1" ht="15" customHeight="1">
      <c r="A30" s="32" t="s">
        <v>94</v>
      </c>
      <c r="B30" s="97">
        <f>'Balance Sheet-1'!C17</f>
        <v>181784</v>
      </c>
      <c r="C30" s="95">
        <v>0</v>
      </c>
      <c r="D30" s="95">
        <v>0</v>
      </c>
      <c r="E30" s="95">
        <v>0</v>
      </c>
      <c r="F30" s="97">
        <f>SUM(B30:E30)</f>
        <v>181784</v>
      </c>
    </row>
    <row r="31" spans="1:6" s="7" customFormat="1" ht="15" customHeight="1">
      <c r="A31" s="32" t="s">
        <v>109</v>
      </c>
      <c r="B31" s="97">
        <f>-'Income Statement-2'!D37</f>
        <v>23326</v>
      </c>
      <c r="C31" s="95">
        <v>0</v>
      </c>
      <c r="D31" s="95">
        <v>0</v>
      </c>
      <c r="E31" s="95">
        <v>0</v>
      </c>
      <c r="F31" s="97">
        <f>SUM(B31:E31)</f>
        <v>23326</v>
      </c>
    </row>
    <row r="32" spans="1:6" s="7" customFormat="1" ht="15" customHeight="1" thickBot="1">
      <c r="A32" s="32" t="s">
        <v>81</v>
      </c>
      <c r="B32" s="98">
        <f>SUM(B29:B31)</f>
        <v>205110</v>
      </c>
      <c r="C32" s="98">
        <f>SUM(C29:C31)</f>
        <v>27361</v>
      </c>
      <c r="D32" s="99">
        <f>SUM(D29:D31)</f>
        <v>0</v>
      </c>
      <c r="E32" s="99">
        <f>SUM(E29:E31)</f>
        <v>0</v>
      </c>
      <c r="F32" s="100">
        <f>SUM(F29:F31)</f>
        <v>232471</v>
      </c>
    </row>
    <row r="33" spans="1:6" s="7" customFormat="1" ht="15" customHeight="1" thickTop="1">
      <c r="A33" s="32"/>
      <c r="B33" s="101"/>
      <c r="C33" s="101"/>
      <c r="D33" s="101"/>
      <c r="E33" s="102"/>
      <c r="F33" s="102"/>
    </row>
    <row r="34" spans="1:6" s="7" customFormat="1" ht="15" customHeight="1">
      <c r="A34" s="90" t="s">
        <v>95</v>
      </c>
      <c r="B34" s="92"/>
      <c r="C34" s="92"/>
      <c r="D34" s="92"/>
      <c r="E34" s="103"/>
      <c r="F34" s="102"/>
    </row>
    <row r="35" spans="1:6" s="7" customFormat="1" ht="15" customHeight="1">
      <c r="A35" s="32" t="s">
        <v>96</v>
      </c>
      <c r="B35" s="97">
        <f>'Earned Incurred YTD-6'!B49</f>
        <v>7278</v>
      </c>
      <c r="C35" s="95">
        <v>0</v>
      </c>
      <c r="D35" s="95">
        <v>0</v>
      </c>
      <c r="E35" s="95">
        <v>0</v>
      </c>
      <c r="F35" s="97">
        <f>SUM(B35:E35)</f>
        <v>7278</v>
      </c>
    </row>
    <row r="36" spans="1:6" s="7" customFormat="1" ht="15" customHeight="1">
      <c r="A36" s="32" t="s">
        <v>97</v>
      </c>
      <c r="B36" s="95">
        <v>0</v>
      </c>
      <c r="C36" s="97">
        <v>180462</v>
      </c>
      <c r="D36" s="95">
        <v>0</v>
      </c>
      <c r="E36" s="95">
        <v>0</v>
      </c>
      <c r="F36" s="97">
        <f>SUM(B36:E36)</f>
        <v>180462</v>
      </c>
    </row>
    <row r="37" spans="1:6" s="7" customFormat="1" ht="15" customHeight="1">
      <c r="A37" s="32" t="s">
        <v>65</v>
      </c>
      <c r="B37" s="97">
        <v>4527</v>
      </c>
      <c r="C37" s="95">
        <v>0</v>
      </c>
      <c r="D37" s="95">
        <v>0</v>
      </c>
      <c r="E37" s="95">
        <v>0</v>
      </c>
      <c r="F37" s="97">
        <f>SUM(B37:E37)</f>
        <v>4527</v>
      </c>
    </row>
    <row r="38" spans="1:6" s="7" customFormat="1" ht="15" customHeight="1" thickBot="1">
      <c r="A38" s="32" t="s">
        <v>81</v>
      </c>
      <c r="B38" s="98">
        <f>SUM(B35:B37)</f>
        <v>11805</v>
      </c>
      <c r="C38" s="98">
        <f>SUM(C35:C37)</f>
        <v>180462</v>
      </c>
      <c r="D38" s="99">
        <f>SUM(D35:D37)</f>
        <v>0</v>
      </c>
      <c r="E38" s="99">
        <f>SUM(E35:E37)</f>
        <v>0</v>
      </c>
      <c r="F38" s="100">
        <f>SUM(F35:F37)</f>
        <v>192267</v>
      </c>
    </row>
    <row r="39" spans="1:6" s="7" customFormat="1" ht="15" customHeight="1" thickTop="1">
      <c r="A39" s="32"/>
      <c r="B39" s="101"/>
      <c r="C39" s="101"/>
      <c r="D39" s="101"/>
      <c r="E39" s="102"/>
      <c r="F39" s="95"/>
    </row>
    <row r="40" spans="1:6" s="7" customFormat="1" ht="15" customHeight="1" thickBot="1">
      <c r="A40" s="90" t="s">
        <v>99</v>
      </c>
      <c r="B40" s="107">
        <f>B26-B32+B38</f>
        <v>636401</v>
      </c>
      <c r="C40" s="107">
        <f>C26-C32+C38</f>
        <v>-1747438</v>
      </c>
      <c r="D40" s="107">
        <f>D26-D32+D38</f>
        <v>-54019</v>
      </c>
      <c r="E40" s="107">
        <f>E26-E32+E38</f>
        <v>-59436</v>
      </c>
      <c r="F40" s="108">
        <f>F26-F32+F38</f>
        <v>-1224492</v>
      </c>
    </row>
    <row r="41" spans="1:6" s="7" customFormat="1" ht="15" customHeight="1" thickTop="1">
      <c r="A41" s="32"/>
      <c r="B41" s="101"/>
      <c r="C41" s="101"/>
      <c r="D41" s="101"/>
      <c r="E41" s="102"/>
      <c r="F41" s="102"/>
    </row>
    <row r="42" spans="1:6" s="7" customFormat="1" ht="15" customHeight="1">
      <c r="A42" s="110" t="s">
        <v>100</v>
      </c>
      <c r="B42" s="111"/>
      <c r="C42" s="111"/>
      <c r="D42" s="111"/>
      <c r="E42" s="102"/>
      <c r="F42" s="102"/>
    </row>
    <row r="43" spans="1:6" s="7" customFormat="1" ht="15" customHeight="1">
      <c r="A43" s="32" t="s">
        <v>27</v>
      </c>
      <c r="B43" s="97">
        <f>'Premiums YTD-8'!B18</f>
        <v>2166742</v>
      </c>
      <c r="C43" s="97">
        <f>'Premiums YTD-8'!C18</f>
        <v>765741</v>
      </c>
      <c r="D43" s="95">
        <f>'Premiums YTD-8'!D18</f>
        <v>0</v>
      </c>
      <c r="E43" s="95">
        <f>'Premiums YTD-8'!E18</f>
        <v>0</v>
      </c>
      <c r="F43" s="97">
        <f>SUM(B43:E43)</f>
        <v>2932483</v>
      </c>
    </row>
    <row r="44" spans="1:6" s="7" customFormat="1" ht="15" customHeight="1">
      <c r="A44" s="32" t="s">
        <v>101</v>
      </c>
      <c r="B44" s="97">
        <f>'Losses Incurred YTD-10'!B18+'Losses Incurred YTD-10'!B24</f>
        <v>144598</v>
      </c>
      <c r="C44" s="97">
        <f>'Losses Incurred YTD-10'!C18+'Losses Incurred YTD-10'!C24</f>
        <v>682626</v>
      </c>
      <c r="D44" s="97">
        <f>'Losses Incurred YTD-10'!D18+'Losses Incurred YTD-10'!D24</f>
        <v>31359</v>
      </c>
      <c r="E44" s="97">
        <f>'Losses Incurred YTD-10'!E18+'Losses Incurred YTD-10'!E24</f>
        <v>20000</v>
      </c>
      <c r="F44" s="97">
        <f>SUM(B44:E44)</f>
        <v>878583</v>
      </c>
    </row>
    <row r="45" spans="1:6" s="7" customFormat="1" ht="15" customHeight="1">
      <c r="A45" s="32" t="s">
        <v>102</v>
      </c>
      <c r="B45" s="97">
        <f>'Loss Expenses YTD-12'!B18</f>
        <v>37350</v>
      </c>
      <c r="C45" s="97">
        <f>'Loss Expenses YTD-12'!C18</f>
        <v>175909</v>
      </c>
      <c r="D45" s="97">
        <f>'Loss Expenses YTD-12'!D18</f>
        <v>31400</v>
      </c>
      <c r="E45" s="97">
        <f>'Loss Expenses YTD-12'!E18</f>
        <v>14029</v>
      </c>
      <c r="F45" s="97">
        <f>SUM(B45:E45)</f>
        <v>258688</v>
      </c>
    </row>
    <row r="46" spans="1:6" s="7" customFormat="1" ht="15" customHeight="1">
      <c r="A46" s="32" t="s">
        <v>103</v>
      </c>
      <c r="B46" s="97">
        <f>'Earned Incurred YTD-6'!B41</f>
        <v>114403</v>
      </c>
      <c r="C46" s="95">
        <v>0</v>
      </c>
      <c r="D46" s="95">
        <v>0</v>
      </c>
      <c r="E46" s="95">
        <v>0</v>
      </c>
      <c r="F46" s="97">
        <f>SUM(B46:E46)</f>
        <v>114403</v>
      </c>
    </row>
    <row r="47" spans="1:6" s="7" customFormat="1" ht="15" customHeight="1">
      <c r="A47" s="32" t="s">
        <v>104</v>
      </c>
      <c r="B47" s="97">
        <f>'Earned Incurred YTD-6'!B33</f>
        <v>100716</v>
      </c>
      <c r="C47" s="95">
        <v>0</v>
      </c>
      <c r="D47" s="95">
        <v>0</v>
      </c>
      <c r="E47" s="95">
        <v>0</v>
      </c>
      <c r="F47" s="97">
        <f>SUM(B47:E47)</f>
        <v>100716</v>
      </c>
    </row>
    <row r="48" spans="1:6" s="7" customFormat="1" ht="15" customHeight="1" thickBot="1">
      <c r="A48" s="113" t="s">
        <v>81</v>
      </c>
      <c r="B48" s="98">
        <f>SUM(B43:B47)</f>
        <v>2563809</v>
      </c>
      <c r="C48" s="98">
        <f>SUM(C43:C47)</f>
        <v>1624276</v>
      </c>
      <c r="D48" s="98">
        <f>SUM(D43:D47)</f>
        <v>62759</v>
      </c>
      <c r="E48" s="98">
        <f>SUM(E43:E47)</f>
        <v>34029</v>
      </c>
      <c r="F48" s="100">
        <f>SUM(F43:F47)</f>
        <v>4284873</v>
      </c>
    </row>
    <row r="49" spans="1:6" s="7" customFormat="1" ht="15" customHeight="1" thickTop="1">
      <c r="A49" s="32"/>
      <c r="B49" s="101"/>
      <c r="C49" s="101"/>
      <c r="D49" s="102"/>
      <c r="E49" s="102"/>
      <c r="F49" s="102"/>
    </row>
    <row r="50" spans="1:6" s="7" customFormat="1" ht="15" customHeight="1">
      <c r="A50" s="110" t="s">
        <v>105</v>
      </c>
      <c r="B50" s="111"/>
      <c r="C50" s="111"/>
      <c r="D50" s="111"/>
      <c r="E50" s="102"/>
      <c r="F50" s="102"/>
    </row>
    <row r="51" spans="1:6" s="7" customFormat="1" ht="15" customHeight="1">
      <c r="A51" s="32" t="s">
        <v>27</v>
      </c>
      <c r="B51" s="95">
        <f>'Premiums YTD-8'!B24</f>
        <v>0</v>
      </c>
      <c r="C51" s="97">
        <f>'Premiums YTD-8'!C24</f>
        <v>3127920</v>
      </c>
      <c r="D51" s="95">
        <f>'Premiums YTD-8'!D24</f>
        <v>0</v>
      </c>
      <c r="E51" s="95">
        <f>'Premiums YTD-8'!E24</f>
        <v>0</v>
      </c>
      <c r="F51" s="97">
        <f>SUM(B51:E51)</f>
        <v>3127920</v>
      </c>
    </row>
    <row r="52" spans="1:6" s="7" customFormat="1" ht="15" customHeight="1">
      <c r="A52" s="32" t="s">
        <v>101</v>
      </c>
      <c r="B52" s="95">
        <f>'Losses Incurred YTD-10'!B31</f>
        <v>0</v>
      </c>
      <c r="C52" s="97">
        <f>'Losses Incurred YTD-10'!C31</f>
        <v>981338</v>
      </c>
      <c r="D52" s="97">
        <f>'Losses Incurred YTD-10'!D31</f>
        <v>222675</v>
      </c>
      <c r="E52" s="97">
        <f>'Losses Incurred YTD-10'!E31</f>
        <v>50000</v>
      </c>
      <c r="F52" s="97">
        <f>SUM(B52:E52)</f>
        <v>1254013</v>
      </c>
    </row>
    <row r="53" spans="1:6" s="7" customFormat="1" ht="15" customHeight="1">
      <c r="A53" s="32" t="s">
        <v>106</v>
      </c>
      <c r="B53" s="95">
        <f>'Loss Expenses YTD-12'!B24</f>
        <v>0</v>
      </c>
      <c r="C53" s="97">
        <f>'Loss Expenses YTD-12'!C24</f>
        <v>227141</v>
      </c>
      <c r="D53" s="97">
        <f>'Loss Expenses YTD-12'!D24</f>
        <v>67106</v>
      </c>
      <c r="E53" s="97">
        <f>'Loss Expenses YTD-12'!E24</f>
        <v>29122</v>
      </c>
      <c r="F53" s="97">
        <f>SUM(B53:E53)</f>
        <v>323369</v>
      </c>
    </row>
    <row r="54" spans="1:6" s="7" customFormat="1" ht="15" customHeight="1">
      <c r="A54" s="32" t="s">
        <v>103</v>
      </c>
      <c r="B54" s="95">
        <v>0</v>
      </c>
      <c r="C54" s="97">
        <f>'Earned Incurred YTD-6'!B42</f>
        <v>130700</v>
      </c>
      <c r="D54" s="95">
        <v>0</v>
      </c>
      <c r="E54" s="95">
        <v>0</v>
      </c>
      <c r="F54" s="97">
        <f>SUM(B54:E54)</f>
        <v>130700</v>
      </c>
    </row>
    <row r="55" spans="1:6" s="7" customFormat="1" ht="15" customHeight="1">
      <c r="A55" s="32" t="s">
        <v>104</v>
      </c>
      <c r="B55" s="95">
        <v>0</v>
      </c>
      <c r="C55" s="97">
        <f>'Earned Incurred YTD-6'!B34</f>
        <v>120274</v>
      </c>
      <c r="D55" s="95">
        <v>0</v>
      </c>
      <c r="E55" s="95">
        <v>0</v>
      </c>
      <c r="F55" s="97">
        <f>SUM(B55:E55)</f>
        <v>120274</v>
      </c>
    </row>
    <row r="56" spans="1:6" s="7" customFormat="1" ht="15" customHeight="1" thickBot="1">
      <c r="A56" s="32" t="s">
        <v>81</v>
      </c>
      <c r="B56" s="121">
        <f>SUM(B51:B55)</f>
        <v>0</v>
      </c>
      <c r="C56" s="98">
        <f>SUM(C51:C55)</f>
        <v>4587373</v>
      </c>
      <c r="D56" s="98">
        <f>SUM(D51:D55)</f>
        <v>289781</v>
      </c>
      <c r="E56" s="98">
        <f>SUM(E51:E55)</f>
        <v>79122</v>
      </c>
      <c r="F56" s="100">
        <f>SUM(F51:F55)</f>
        <v>4956276</v>
      </c>
    </row>
    <row r="57" spans="1:6" s="7" customFormat="1" ht="15" customHeight="1" thickTop="1">
      <c r="A57" s="32"/>
      <c r="B57" s="101"/>
      <c r="C57" s="101"/>
      <c r="D57" s="101"/>
      <c r="E57" s="101"/>
      <c r="F57" s="19"/>
    </row>
    <row r="58" spans="1:6" s="7" customFormat="1" ht="15" customHeight="1" thickBot="1">
      <c r="A58" s="106" t="s">
        <v>107</v>
      </c>
      <c r="B58" s="114">
        <f>B40-B48+B56</f>
        <v>-1927408</v>
      </c>
      <c r="C58" s="114">
        <f>C40-C48+C56</f>
        <v>1215659</v>
      </c>
      <c r="D58" s="114">
        <f>D40-D48+D56</f>
        <v>173003</v>
      </c>
      <c r="E58" s="114">
        <f>E40-E48+E56</f>
        <v>-14343</v>
      </c>
      <c r="F58" s="114">
        <f>F40-F48+F56</f>
        <v>-553089</v>
      </c>
    </row>
    <row r="59" spans="1:7" s="7" customFormat="1" ht="15" customHeight="1" thickTop="1">
      <c r="A59" s="32"/>
      <c r="D59" s="101"/>
      <c r="E59" s="101"/>
      <c r="F59" s="101"/>
      <c r="G59" s="101"/>
    </row>
    <row r="60" spans="1:7" s="7" customFormat="1" ht="15" customHeight="1">
      <c r="A60" s="122"/>
      <c r="D60" s="101"/>
      <c r="E60" s="101"/>
      <c r="F60" s="101"/>
      <c r="G60" s="101"/>
    </row>
    <row r="61" spans="4:6" s="7" customFormat="1" ht="15" customHeight="1">
      <c r="D61" s="101"/>
      <c r="E61" s="101"/>
      <c r="F61" s="101"/>
    </row>
    <row r="62" spans="4:6" s="7" customFormat="1" ht="15" customHeight="1">
      <c r="D62" s="101"/>
      <c r="E62" s="101"/>
      <c r="F62" s="101"/>
    </row>
    <row r="63" spans="1:6" s="7" customFormat="1" ht="15" customHeight="1">
      <c r="A63" s="93"/>
      <c r="B63" s="93"/>
      <c r="C63" s="93"/>
      <c r="D63" s="101"/>
      <c r="E63" s="101"/>
      <c r="F63" s="101"/>
    </row>
    <row r="64" spans="4:6" s="7" customFormat="1" ht="15" customHeight="1">
      <c r="D64" s="101"/>
      <c r="E64" s="101"/>
      <c r="F64" s="19"/>
    </row>
    <row r="65" spans="4:6" s="7" customFormat="1" ht="15" customHeight="1">
      <c r="D65" s="101"/>
      <c r="E65" s="101"/>
      <c r="F65" s="19"/>
    </row>
    <row r="66" spans="4:6" s="7" customFormat="1" ht="15" customHeight="1">
      <c r="D66" s="101"/>
      <c r="E66" s="101"/>
      <c r="F66" s="19"/>
    </row>
    <row r="67" spans="4:6" s="7" customFormat="1" ht="15" customHeight="1">
      <c r="D67" s="101"/>
      <c r="E67" s="101"/>
      <c r="F67" s="19"/>
    </row>
    <row r="68" spans="4:6" s="7" customFormat="1" ht="15" customHeight="1">
      <c r="D68" s="101"/>
      <c r="E68" s="101"/>
      <c r="F68" s="19"/>
    </row>
    <row r="69" spans="4:6" s="7" customFormat="1" ht="15" customHeight="1">
      <c r="D69" s="101"/>
      <c r="E69" s="101"/>
      <c r="F69" s="19"/>
    </row>
    <row r="70" spans="4:6" s="7" customFormat="1" ht="15" customHeight="1">
      <c r="D70" s="101"/>
      <c r="E70" s="101"/>
      <c r="F70" s="19"/>
    </row>
    <row r="71" spans="4:6" s="7" customFormat="1" ht="15" customHeight="1">
      <c r="D71" s="101"/>
      <c r="E71" s="101"/>
      <c r="F71" s="19"/>
    </row>
    <row r="72" spans="4:6" s="7" customFormat="1" ht="15" customHeight="1">
      <c r="D72" s="101"/>
      <c r="E72" s="101"/>
      <c r="F72" s="19"/>
    </row>
    <row r="73" spans="4:6" s="7" customFormat="1" ht="15" customHeight="1">
      <c r="D73" s="101"/>
      <c r="E73" s="101"/>
      <c r="F73" s="19"/>
    </row>
    <row r="74" spans="4:6" s="7" customFormat="1" ht="15" customHeight="1">
      <c r="D74" s="101"/>
      <c r="E74" s="101"/>
      <c r="F74" s="19"/>
    </row>
    <row r="75" spans="4:6" s="7" customFormat="1" ht="15" customHeight="1">
      <c r="D75" s="101"/>
      <c r="E75" s="101"/>
      <c r="F75" s="19"/>
    </row>
    <row r="76" spans="4:6" s="7" customFormat="1" ht="15" customHeight="1">
      <c r="D76" s="101"/>
      <c r="E76" s="101"/>
      <c r="F76" s="19"/>
    </row>
    <row r="77" spans="4:6" s="7" customFormat="1" ht="15" customHeight="1">
      <c r="D77" s="101"/>
      <c r="E77" s="101"/>
      <c r="F77" s="19"/>
    </row>
    <row r="78" spans="4:6" s="7" customFormat="1" ht="15" customHeight="1">
      <c r="D78" s="101"/>
      <c r="E78" s="101"/>
      <c r="F78" s="19"/>
    </row>
    <row r="79" spans="4:6" s="7" customFormat="1" ht="15" customHeight="1">
      <c r="D79" s="101"/>
      <c r="E79" s="101"/>
      <c r="F79" s="19"/>
    </row>
    <row r="80" spans="4:6" s="7" customFormat="1" ht="15" customHeight="1">
      <c r="D80" s="101"/>
      <c r="E80" s="101"/>
      <c r="F80" s="19"/>
    </row>
    <row r="81" spans="4:6" s="7" customFormat="1" ht="15" customHeight="1">
      <c r="D81" s="101"/>
      <c r="E81" s="101"/>
      <c r="F81" s="19"/>
    </row>
    <row r="82" spans="4:6" s="7" customFormat="1" ht="15" customHeight="1">
      <c r="D82" s="101"/>
      <c r="E82" s="101"/>
      <c r="F82" s="19"/>
    </row>
    <row r="83" spans="4:6" s="7" customFormat="1" ht="15" customHeight="1">
      <c r="D83" s="101"/>
      <c r="E83" s="101"/>
      <c r="F83" s="19"/>
    </row>
    <row r="84" spans="4:6" s="7" customFormat="1" ht="15" customHeight="1">
      <c r="D84" s="101"/>
      <c r="E84" s="101"/>
      <c r="F84" s="19"/>
    </row>
    <row r="85" spans="4:6" s="7" customFormat="1" ht="15" customHeight="1">
      <c r="D85" s="101"/>
      <c r="E85" s="101"/>
      <c r="F85" s="19"/>
    </row>
    <row r="86" spans="4:6" s="7" customFormat="1" ht="15" customHeight="1">
      <c r="D86" s="101"/>
      <c r="E86" s="101"/>
      <c r="F86" s="19"/>
    </row>
    <row r="87" spans="4:6" s="7" customFormat="1" ht="15" customHeight="1">
      <c r="D87" s="101"/>
      <c r="E87" s="101"/>
      <c r="F87" s="19"/>
    </row>
    <row r="88" spans="4:6" s="7" customFormat="1" ht="15" customHeight="1">
      <c r="D88" s="101"/>
      <c r="E88" s="101"/>
      <c r="F88" s="19"/>
    </row>
    <row r="89" spans="4:6" s="7" customFormat="1" ht="15" customHeight="1">
      <c r="D89" s="101"/>
      <c r="E89" s="101"/>
      <c r="F89" s="19"/>
    </row>
    <row r="90" spans="4:6" s="7" customFormat="1" ht="15" customHeight="1">
      <c r="D90" s="101"/>
      <c r="E90" s="101"/>
      <c r="F90" s="19"/>
    </row>
  </sheetData>
  <sheetProtection/>
  <mergeCells count="4">
    <mergeCell ref="A1:F1"/>
    <mergeCell ref="A2:F2"/>
    <mergeCell ref="A3:F3"/>
    <mergeCell ref="A4:F4"/>
  </mergeCells>
  <printOptions horizontalCentered="1"/>
  <pageMargins left="0.25" right="0.25" top="0.5" bottom="0.5" header="0.25" footer="0.25"/>
  <pageSetup horizontalDpi="600" verticalDpi="600" orientation="portrait" scale="70" r:id="rId1"/>
  <headerFooter alignWithMargins="0">
    <oddFooter>&amp;CPage 4
</oddFooter>
  </headerFooter>
</worksheet>
</file>

<file path=xl/worksheets/sheet5.xml><?xml version="1.0" encoding="utf-8"?>
<worksheet xmlns="http://schemas.openxmlformats.org/spreadsheetml/2006/main" xmlns:r="http://schemas.openxmlformats.org/officeDocument/2006/relationships">
  <dimension ref="A1:I161"/>
  <sheetViews>
    <sheetView zoomScalePageLayoutView="0" workbookViewId="0" topLeftCell="A1">
      <selection activeCell="A1" sqref="A1:D1"/>
    </sheetView>
  </sheetViews>
  <sheetFormatPr defaultColWidth="15.7109375" defaultRowHeight="15" customHeight="1"/>
  <cols>
    <col min="1" max="1" width="60.7109375" style="44" customWidth="1"/>
    <col min="2" max="4" width="18.7109375" style="169" customWidth="1"/>
    <col min="5" max="5" width="15.7109375" style="169" customWidth="1"/>
    <col min="6" max="16384" width="15.7109375" style="44" customWidth="1"/>
  </cols>
  <sheetData>
    <row r="1" spans="1:5" s="124" customFormat="1" ht="30" customHeight="1">
      <c r="A1" s="289" t="s">
        <v>0</v>
      </c>
      <c r="B1" s="290"/>
      <c r="C1" s="290"/>
      <c r="D1" s="291"/>
      <c r="E1" s="123"/>
    </row>
    <row r="2" spans="1:5" s="80" customFormat="1" ht="15" customHeight="1">
      <c r="A2" s="292"/>
      <c r="B2" s="287"/>
      <c r="C2" s="287"/>
      <c r="D2" s="293"/>
      <c r="E2" s="125"/>
    </row>
    <row r="3" spans="1:5" s="80" customFormat="1" ht="15" customHeight="1">
      <c r="A3" s="294" t="s">
        <v>110</v>
      </c>
      <c r="B3" s="288"/>
      <c r="C3" s="288"/>
      <c r="D3" s="295"/>
      <c r="E3" s="125"/>
    </row>
    <row r="4" spans="1:5" s="80" customFormat="1" ht="15" customHeight="1">
      <c r="A4" s="294" t="s">
        <v>111</v>
      </c>
      <c r="B4" s="288"/>
      <c r="C4" s="288"/>
      <c r="D4" s="295"/>
      <c r="E4" s="125"/>
    </row>
    <row r="5" spans="1:5" s="80" customFormat="1" ht="15" customHeight="1">
      <c r="A5" s="294" t="s">
        <v>112</v>
      </c>
      <c r="B5" s="288"/>
      <c r="C5" s="288"/>
      <c r="D5" s="295"/>
      <c r="E5" s="125"/>
    </row>
    <row r="6" spans="1:5" s="80" customFormat="1" ht="15" customHeight="1">
      <c r="A6" s="126"/>
      <c r="B6" s="127"/>
      <c r="C6" s="127"/>
      <c r="D6" s="128"/>
      <c r="E6" s="125"/>
    </row>
    <row r="7" spans="1:5" s="7" customFormat="1" ht="15" customHeight="1">
      <c r="A7" s="129"/>
      <c r="B7" s="127"/>
      <c r="C7" s="127"/>
      <c r="D7" s="128"/>
      <c r="E7" s="71"/>
    </row>
    <row r="8" spans="1:5" s="7" customFormat="1" ht="15" customHeight="1">
      <c r="A8" s="130" t="s">
        <v>113</v>
      </c>
      <c r="B8" s="131" t="s">
        <v>114</v>
      </c>
      <c r="C8" s="132"/>
      <c r="D8" s="133"/>
      <c r="E8" s="71"/>
    </row>
    <row r="9" spans="1:5" s="7" customFormat="1" ht="15" customHeight="1">
      <c r="A9" s="130"/>
      <c r="B9" s="134" t="s">
        <v>41</v>
      </c>
      <c r="C9" s="135"/>
      <c r="D9" s="136"/>
      <c r="E9" s="71"/>
    </row>
    <row r="10" spans="1:5" s="7" customFormat="1" ht="15" customHeight="1">
      <c r="A10" s="137"/>
      <c r="B10" s="138" t="s">
        <v>66</v>
      </c>
      <c r="C10" s="139"/>
      <c r="D10" s="140"/>
      <c r="E10" s="71"/>
    </row>
    <row r="11" spans="1:5" s="7" customFormat="1" ht="15" customHeight="1">
      <c r="A11" s="141" t="s">
        <v>115</v>
      </c>
      <c r="B11" s="142"/>
      <c r="C11" s="18">
        <f>'Premiums QTD-7'!F12</f>
        <v>1477197</v>
      </c>
      <c r="D11" s="140"/>
      <c r="E11" s="71"/>
    </row>
    <row r="12" spans="1:5" s="7" customFormat="1" ht="15" customHeight="1">
      <c r="A12" s="141"/>
      <c r="B12" s="142"/>
      <c r="C12" s="19"/>
      <c r="D12" s="140"/>
      <c r="E12" s="71"/>
    </row>
    <row r="13" spans="1:5" s="7" customFormat="1" ht="15" customHeight="1">
      <c r="A13" s="143" t="s">
        <v>116</v>
      </c>
      <c r="B13" s="144">
        <f>'Premiums QTD-7'!F18</f>
        <v>2932483</v>
      </c>
      <c r="C13" s="145"/>
      <c r="D13" s="140"/>
      <c r="E13" s="71"/>
    </row>
    <row r="14" spans="1:5" s="7" customFormat="1" ht="15" customHeight="1">
      <c r="A14" s="143" t="s">
        <v>117</v>
      </c>
      <c r="B14" s="146">
        <f>'Premiums QTD-7'!F24</f>
        <v>2960934</v>
      </c>
      <c r="C14" s="145"/>
      <c r="D14" s="140"/>
      <c r="E14" s="71"/>
    </row>
    <row r="15" spans="1:5" s="7" customFormat="1" ht="15" customHeight="1">
      <c r="A15" s="143" t="s">
        <v>118</v>
      </c>
      <c r="B15" s="142"/>
      <c r="C15" s="147">
        <f>B14-B13</f>
        <v>28451</v>
      </c>
      <c r="D15" s="140"/>
      <c r="E15" s="71"/>
    </row>
    <row r="16" spans="1:5" s="7" customFormat="1" ht="15" customHeight="1">
      <c r="A16" s="141" t="s">
        <v>119</v>
      </c>
      <c r="B16" s="142"/>
      <c r="C16" s="145"/>
      <c r="D16" s="148">
        <f>C11+C15</f>
        <v>1505648</v>
      </c>
      <c r="E16" s="71"/>
    </row>
    <row r="17" spans="1:4" s="7" customFormat="1" ht="15" customHeight="1">
      <c r="A17" s="143" t="s">
        <v>120</v>
      </c>
      <c r="B17" s="142"/>
      <c r="C17" s="149">
        <f>'[1]Loss Expenses Paid QTD-15'!E36</f>
        <v>994953</v>
      </c>
      <c r="D17" s="140"/>
    </row>
    <row r="18" spans="1:4" s="7" customFormat="1" ht="15" customHeight="1">
      <c r="A18" s="143" t="s">
        <v>121</v>
      </c>
      <c r="B18" s="142"/>
      <c r="C18" s="147">
        <f>-'[1]TB - Rounded'!H280</f>
        <v>50</v>
      </c>
      <c r="D18" s="140"/>
    </row>
    <row r="19" spans="1:5" s="7" customFormat="1" ht="15" customHeight="1">
      <c r="A19" s="141" t="s">
        <v>122</v>
      </c>
      <c r="B19" s="142"/>
      <c r="C19" s="149">
        <f>C17-C18</f>
        <v>994903</v>
      </c>
      <c r="D19" s="140"/>
      <c r="E19" s="71"/>
    </row>
    <row r="20" spans="1:5" s="7" customFormat="1" ht="15" customHeight="1">
      <c r="A20" s="143" t="s">
        <v>123</v>
      </c>
      <c r="B20" s="144">
        <f>'Losses Incurred QTD-9'!F18+'Losses Incurred QTD-9'!F24</f>
        <v>878583</v>
      </c>
      <c r="C20" s="145" t="s">
        <v>66</v>
      </c>
      <c r="D20" s="140"/>
      <c r="E20" s="71"/>
    </row>
    <row r="21" spans="1:5" s="7" customFormat="1" ht="15" customHeight="1">
      <c r="A21" s="143" t="s">
        <v>124</v>
      </c>
      <c r="B21" s="146">
        <f>'Losses Incurred QTD-9'!F31</f>
        <v>1216534</v>
      </c>
      <c r="C21" s="145"/>
      <c r="D21" s="140"/>
      <c r="E21" s="71"/>
    </row>
    <row r="22" spans="1:5" s="7" customFormat="1" ht="15" customHeight="1">
      <c r="A22" s="143" t="s">
        <v>125</v>
      </c>
      <c r="B22" s="150"/>
      <c r="C22" s="151">
        <f>B20-B21</f>
        <v>-337951</v>
      </c>
      <c r="D22" s="140"/>
      <c r="E22" s="71"/>
    </row>
    <row r="23" spans="1:5" s="7" customFormat="1" ht="15" customHeight="1">
      <c r="A23" s="141" t="s">
        <v>126</v>
      </c>
      <c r="B23" s="142"/>
      <c r="C23" s="145"/>
      <c r="D23" s="152">
        <f>C19+C22</f>
        <v>656952</v>
      </c>
      <c r="E23" s="145"/>
    </row>
    <row r="24" spans="1:5" s="7" customFormat="1" ht="15" customHeight="1">
      <c r="A24" s="143" t="s">
        <v>127</v>
      </c>
      <c r="B24" s="142"/>
      <c r="C24" s="149">
        <f>'[1]Loss Expenses Paid QTD-15'!C36</f>
        <v>63958</v>
      </c>
      <c r="D24" s="140"/>
      <c r="E24" s="153"/>
    </row>
    <row r="25" spans="1:5" s="7" customFormat="1" ht="15" customHeight="1">
      <c r="A25" s="143" t="s">
        <v>128</v>
      </c>
      <c r="B25" s="142"/>
      <c r="C25" s="147">
        <f>'[1]Loss Expenses Paid QTD-15'!I36</f>
        <v>107117</v>
      </c>
      <c r="D25" s="140"/>
      <c r="E25" s="153"/>
    </row>
    <row r="26" spans="1:5" s="7" customFormat="1" ht="15" customHeight="1">
      <c r="A26" s="141" t="s">
        <v>129</v>
      </c>
      <c r="B26" s="142"/>
      <c r="C26" s="149">
        <f>C24+C25</f>
        <v>171075</v>
      </c>
      <c r="D26" s="140"/>
      <c r="E26" s="145"/>
    </row>
    <row r="27" spans="1:5" s="7" customFormat="1" ht="15" customHeight="1">
      <c r="A27" s="143" t="s">
        <v>130</v>
      </c>
      <c r="B27" s="144">
        <f>'Loss Expenses QTD-11'!F18</f>
        <v>258688</v>
      </c>
      <c r="C27" s="145"/>
      <c r="D27" s="140"/>
      <c r="E27" s="153"/>
    </row>
    <row r="28" spans="1:5" s="7" customFormat="1" ht="15" customHeight="1">
      <c r="A28" s="143" t="s">
        <v>131</v>
      </c>
      <c r="B28" s="146">
        <f>'Loss Expenses QTD-11'!F24</f>
        <v>348583</v>
      </c>
      <c r="C28" s="145"/>
      <c r="D28" s="140"/>
      <c r="E28" s="145"/>
    </row>
    <row r="29" spans="1:5" s="7" customFormat="1" ht="15" customHeight="1">
      <c r="A29" s="143" t="s">
        <v>132</v>
      </c>
      <c r="B29" s="142"/>
      <c r="C29" s="151">
        <f>B27-B28</f>
        <v>-89895</v>
      </c>
      <c r="D29" s="140"/>
      <c r="E29" s="153"/>
    </row>
    <row r="30" spans="1:5" s="7" customFormat="1" ht="15" customHeight="1">
      <c r="A30" s="141" t="s">
        <v>133</v>
      </c>
      <c r="B30" s="142"/>
      <c r="C30" s="145"/>
      <c r="D30" s="154">
        <f>C26+C29</f>
        <v>81180</v>
      </c>
      <c r="E30" s="145"/>
    </row>
    <row r="31" spans="1:5" s="7" customFormat="1" ht="15" customHeight="1">
      <c r="A31" s="141" t="s">
        <v>134</v>
      </c>
      <c r="B31" s="142"/>
      <c r="C31" s="145"/>
      <c r="D31" s="155">
        <f>D23+D30</f>
        <v>738132</v>
      </c>
      <c r="E31" s="145"/>
    </row>
    <row r="32" spans="1:5" s="7" customFormat="1" ht="15" customHeight="1">
      <c r="A32" s="143" t="s">
        <v>135</v>
      </c>
      <c r="B32" s="142"/>
      <c r="C32" s="149">
        <v>8258</v>
      </c>
      <c r="D32" s="140"/>
      <c r="E32" s="153"/>
    </row>
    <row r="33" spans="1:5" s="7" customFormat="1" ht="15" customHeight="1">
      <c r="A33" s="143" t="s">
        <v>136</v>
      </c>
      <c r="B33" s="144">
        <f>'Earned Incurred YTD-6'!B33</f>
        <v>100716</v>
      </c>
      <c r="C33" s="145"/>
      <c r="D33" s="140"/>
      <c r="E33" s="71"/>
    </row>
    <row r="34" spans="1:5" s="7" customFormat="1" ht="15" customHeight="1">
      <c r="A34" s="143" t="s">
        <v>137</v>
      </c>
      <c r="B34" s="146">
        <v>105097</v>
      </c>
      <c r="C34" s="145"/>
      <c r="D34" s="140"/>
      <c r="E34" s="71"/>
    </row>
    <row r="35" spans="1:5" s="7" customFormat="1" ht="15" customHeight="1">
      <c r="A35" s="143" t="s">
        <v>138</v>
      </c>
      <c r="B35" s="142"/>
      <c r="C35" s="151">
        <f>B33-B34</f>
        <v>-4381</v>
      </c>
      <c r="D35" s="140"/>
      <c r="E35" s="71"/>
    </row>
    <row r="36" spans="1:9" s="7" customFormat="1" ht="15" customHeight="1">
      <c r="A36" s="141" t="s">
        <v>139</v>
      </c>
      <c r="B36" s="142"/>
      <c r="C36" s="145" t="s">
        <v>66</v>
      </c>
      <c r="D36" s="152">
        <f>C32+C35</f>
        <v>3877</v>
      </c>
      <c r="E36" s="71"/>
      <c r="I36" s="7" t="s">
        <v>66</v>
      </c>
    </row>
    <row r="37" spans="1:5" s="7" customFormat="1" ht="15" customHeight="1">
      <c r="A37" s="143" t="s">
        <v>140</v>
      </c>
      <c r="B37" s="142"/>
      <c r="C37" s="149">
        <f>'[1]TB - Rounded'!H385</f>
        <v>123639</v>
      </c>
      <c r="D37" s="140"/>
      <c r="E37" s="71"/>
    </row>
    <row r="38" spans="1:5" s="7" customFormat="1" ht="15" customHeight="1">
      <c r="A38" s="143" t="s">
        <v>141</v>
      </c>
      <c r="B38" s="142"/>
      <c r="C38" s="149">
        <f>'[1]TB - Rounded'!H395</f>
        <v>16031</v>
      </c>
      <c r="D38" s="140"/>
      <c r="E38" s="156"/>
    </row>
    <row r="39" spans="1:6" s="7" customFormat="1" ht="15" customHeight="1">
      <c r="A39" s="143" t="s">
        <v>142</v>
      </c>
      <c r="B39" s="142"/>
      <c r="C39" s="147">
        <f>'[1]TB - Rounded'!H605-C43-1</f>
        <v>856452</v>
      </c>
      <c r="D39" s="140"/>
      <c r="E39" s="156"/>
      <c r="F39" s="71"/>
    </row>
    <row r="40" spans="1:6" s="7" customFormat="1" ht="15" customHeight="1">
      <c r="A40" s="141" t="s">
        <v>143</v>
      </c>
      <c r="B40" s="142"/>
      <c r="C40" s="149">
        <f>SUM(C37:C39)</f>
        <v>996122</v>
      </c>
      <c r="D40" s="140"/>
      <c r="E40" s="156"/>
      <c r="F40" s="71"/>
    </row>
    <row r="41" spans="1:5" s="7" customFormat="1" ht="15" customHeight="1">
      <c r="A41" s="143" t="s">
        <v>136</v>
      </c>
      <c r="B41" s="144">
        <f>'Earned Incurred YTD-6'!B41</f>
        <v>114403</v>
      </c>
      <c r="C41" s="145"/>
      <c r="D41" s="140"/>
      <c r="E41" s="156"/>
    </row>
    <row r="42" spans="1:5" s="7" customFormat="1" ht="15" customHeight="1">
      <c r="A42" s="143" t="s">
        <v>137</v>
      </c>
      <c r="B42" s="146">
        <v>151989</v>
      </c>
      <c r="C42" s="145" t="s">
        <v>66</v>
      </c>
      <c r="D42" s="140"/>
      <c r="E42" s="71"/>
    </row>
    <row r="43" spans="1:5" s="7" customFormat="1" ht="15" customHeight="1">
      <c r="A43" s="143" t="s">
        <v>144</v>
      </c>
      <c r="B43" s="142"/>
      <c r="C43" s="151">
        <f>+B41-B42</f>
        <v>-37586</v>
      </c>
      <c r="D43" s="140"/>
      <c r="E43" s="71"/>
    </row>
    <row r="44" spans="1:6" s="7" customFormat="1" ht="15" customHeight="1">
      <c r="A44" s="141" t="s">
        <v>145</v>
      </c>
      <c r="B44" s="142"/>
      <c r="C44" s="145"/>
      <c r="D44" s="154">
        <f>SUM(C40:C43)</f>
        <v>958536</v>
      </c>
      <c r="E44" s="71"/>
      <c r="F44" s="71"/>
    </row>
    <row r="45" spans="1:6" s="7" customFormat="1" ht="15" customHeight="1">
      <c r="A45" s="141" t="s">
        <v>146</v>
      </c>
      <c r="B45" s="142"/>
      <c r="C45" s="145"/>
      <c r="D45" s="154">
        <f>SUM(D36:D44)</f>
        <v>962413</v>
      </c>
      <c r="E45" s="71"/>
      <c r="F45" s="157"/>
    </row>
    <row r="46" spans="1:6" s="7" customFormat="1" ht="15" customHeight="1">
      <c r="A46" s="141" t="s">
        <v>147</v>
      </c>
      <c r="B46" s="142"/>
      <c r="C46" s="145"/>
      <c r="D46" s="158">
        <f>+D31+D45</f>
        <v>1700545</v>
      </c>
      <c r="E46" s="71"/>
      <c r="F46" s="157"/>
    </row>
    <row r="47" spans="1:6" s="7" customFormat="1" ht="15" customHeight="1">
      <c r="A47" s="141" t="s">
        <v>148</v>
      </c>
      <c r="B47" s="142"/>
      <c r="C47" s="145"/>
      <c r="D47" s="155">
        <f>D16-D31-D45</f>
        <v>-194897</v>
      </c>
      <c r="E47" s="159"/>
      <c r="F47" s="71"/>
    </row>
    <row r="48" spans="1:4" s="7" customFormat="1" ht="15" customHeight="1">
      <c r="A48" s="143" t="s">
        <v>149</v>
      </c>
      <c r="B48" s="142"/>
      <c r="C48" s="149">
        <f>-'[1]TB - Rounded'!H254-C51</f>
        <v>12519</v>
      </c>
      <c r="D48" s="140"/>
    </row>
    <row r="49" spans="1:5" s="7" customFormat="1" ht="15" customHeight="1">
      <c r="A49" s="143" t="s">
        <v>150</v>
      </c>
      <c r="B49" s="144">
        <f>'Earned Incurred YTD-6'!B49</f>
        <v>7278</v>
      </c>
      <c r="C49" s="145"/>
      <c r="D49" s="140"/>
      <c r="E49" s="71"/>
    </row>
    <row r="50" spans="1:5" s="7" customFormat="1" ht="15" customHeight="1">
      <c r="A50" s="143" t="s">
        <v>151</v>
      </c>
      <c r="B50" s="146">
        <v>5966</v>
      </c>
      <c r="C50" s="145"/>
      <c r="D50" s="140"/>
      <c r="E50" s="71"/>
    </row>
    <row r="51" spans="1:5" s="7" customFormat="1" ht="15" customHeight="1">
      <c r="A51" s="143" t="s">
        <v>152</v>
      </c>
      <c r="B51" s="142"/>
      <c r="C51" s="151">
        <f>B49-B50</f>
        <v>1312</v>
      </c>
      <c r="D51" s="140"/>
      <c r="E51" s="71"/>
    </row>
    <row r="52" spans="1:5" s="7" customFormat="1" ht="15" customHeight="1">
      <c r="A52" s="141" t="s">
        <v>153</v>
      </c>
      <c r="B52" s="142"/>
      <c r="C52" s="145"/>
      <c r="D52" s="154">
        <f>C48+C51</f>
        <v>13831</v>
      </c>
      <c r="E52" s="71"/>
    </row>
    <row r="53" spans="1:5" s="7" customFormat="1" ht="15" customHeight="1">
      <c r="A53" s="143" t="s">
        <v>154</v>
      </c>
      <c r="B53" s="142"/>
      <c r="C53" s="145"/>
      <c r="D53" s="160">
        <f>-'[1]TB - Rounded'!H261</f>
        <v>9003</v>
      </c>
      <c r="E53" s="71"/>
    </row>
    <row r="54" spans="1:5" s="7" customFormat="1" ht="15" customHeight="1">
      <c r="A54" s="141" t="s">
        <v>155</v>
      </c>
      <c r="B54" s="142"/>
      <c r="C54" s="145"/>
      <c r="D54" s="154">
        <f>SUM(D52:D53)</f>
        <v>22834</v>
      </c>
      <c r="E54" s="71"/>
    </row>
    <row r="55" spans="1:5" s="7" customFormat="1" ht="15" customHeight="1">
      <c r="A55" s="161" t="s">
        <v>156</v>
      </c>
      <c r="B55" s="142"/>
      <c r="C55" s="145"/>
      <c r="D55" s="154">
        <f>-'[1]TB - Rounded'!H264</f>
        <v>2350</v>
      </c>
      <c r="E55" s="71"/>
    </row>
    <row r="56" spans="1:6" s="7" customFormat="1" ht="15" customHeight="1">
      <c r="A56" s="162" t="s">
        <v>157</v>
      </c>
      <c r="B56" s="163"/>
      <c r="C56" s="164"/>
      <c r="D56" s="158">
        <f>D47+D54+D55</f>
        <v>-169713</v>
      </c>
      <c r="E56" s="159"/>
      <c r="F56" s="32"/>
    </row>
    <row r="57" spans="1:5" s="7" customFormat="1" ht="15" customHeight="1">
      <c r="A57" s="93"/>
      <c r="B57" s="145"/>
      <c r="C57" s="145"/>
      <c r="D57" s="145"/>
      <c r="E57" s="145"/>
    </row>
    <row r="58" spans="1:5" s="7" customFormat="1" ht="15" customHeight="1">
      <c r="A58" s="93"/>
      <c r="B58" s="145"/>
      <c r="C58" s="145"/>
      <c r="D58" s="145"/>
      <c r="E58" s="145"/>
    </row>
    <row r="59" spans="1:5" s="7" customFormat="1" ht="15" customHeight="1">
      <c r="A59" s="93"/>
      <c r="B59" s="145"/>
      <c r="C59" s="145"/>
      <c r="D59" s="145"/>
      <c r="E59" s="71"/>
    </row>
    <row r="60" spans="1:5" s="7" customFormat="1" ht="15" customHeight="1">
      <c r="A60" s="93"/>
      <c r="B60" s="145"/>
      <c r="C60" s="145"/>
      <c r="D60" s="145"/>
      <c r="E60" s="71"/>
    </row>
    <row r="61" spans="1:5" s="7" customFormat="1" ht="15" customHeight="1">
      <c r="A61" s="93"/>
      <c r="B61" s="145"/>
      <c r="C61" s="145"/>
      <c r="D61" s="145"/>
      <c r="E61" s="71"/>
    </row>
    <row r="62" spans="1:5" s="7" customFormat="1" ht="15" customHeight="1">
      <c r="A62" s="93"/>
      <c r="B62" s="145"/>
      <c r="C62" s="145"/>
      <c r="D62" s="145"/>
      <c r="E62" s="71"/>
    </row>
    <row r="63" spans="1:5" s="7" customFormat="1" ht="15" customHeight="1">
      <c r="A63" s="93"/>
      <c r="B63" s="145"/>
      <c r="C63" s="145"/>
      <c r="D63" s="145"/>
      <c r="E63" s="71"/>
    </row>
    <row r="64" spans="1:5" s="7" customFormat="1" ht="15" customHeight="1">
      <c r="A64" s="93"/>
      <c r="B64" s="166"/>
      <c r="C64" s="145"/>
      <c r="D64" s="145"/>
      <c r="E64" s="71"/>
    </row>
    <row r="65" spans="1:5" s="7" customFormat="1" ht="15" customHeight="1">
      <c r="A65" s="93"/>
      <c r="B65" s="166"/>
      <c r="C65" s="145"/>
      <c r="D65" s="145"/>
      <c r="E65" s="71"/>
    </row>
    <row r="66" spans="1:5" s="7" customFormat="1" ht="15" customHeight="1">
      <c r="A66" s="93"/>
      <c r="B66" s="166"/>
      <c r="C66" s="145"/>
      <c r="D66" s="145"/>
      <c r="E66" s="71"/>
    </row>
    <row r="67" spans="1:5" s="7" customFormat="1" ht="15" customHeight="1">
      <c r="A67" s="93"/>
      <c r="B67" s="166"/>
      <c r="C67" s="153"/>
      <c r="D67" s="145"/>
      <c r="E67" s="71"/>
    </row>
    <row r="68" spans="1:5" s="7" customFormat="1" ht="15" customHeight="1">
      <c r="A68" s="93"/>
      <c r="B68" s="166"/>
      <c r="C68" s="145"/>
      <c r="D68" s="145"/>
      <c r="E68" s="71"/>
    </row>
    <row r="69" spans="2:5" s="7" customFormat="1" ht="15" customHeight="1">
      <c r="B69" s="166"/>
      <c r="C69" s="145"/>
      <c r="D69" s="145"/>
      <c r="E69" s="71"/>
    </row>
    <row r="70" spans="1:5" s="7" customFormat="1" ht="15" customHeight="1">
      <c r="A70" s="93"/>
      <c r="B70" s="166"/>
      <c r="C70" s="145"/>
      <c r="D70" s="145"/>
      <c r="E70" s="71"/>
    </row>
    <row r="71" spans="1:5" s="7" customFormat="1" ht="15" customHeight="1">
      <c r="A71" s="93"/>
      <c r="B71" s="166"/>
      <c r="C71" s="145"/>
      <c r="D71" s="145"/>
      <c r="E71" s="71"/>
    </row>
    <row r="72" spans="1:5" s="7" customFormat="1" ht="15" customHeight="1">
      <c r="A72" s="93"/>
      <c r="B72" s="71"/>
      <c r="C72" s="145"/>
      <c r="D72" s="145"/>
      <c r="E72" s="71"/>
    </row>
    <row r="73" spans="1:5" s="7" customFormat="1" ht="15" customHeight="1">
      <c r="A73" s="93"/>
      <c r="B73" s="145"/>
      <c r="C73" s="153"/>
      <c r="D73" s="145"/>
      <c r="E73" s="71"/>
    </row>
    <row r="74" spans="1:5" s="7" customFormat="1" ht="15" customHeight="1">
      <c r="A74" s="93"/>
      <c r="B74" s="145"/>
      <c r="C74" s="145"/>
      <c r="D74" s="145"/>
      <c r="E74" s="71"/>
    </row>
    <row r="75" spans="1:5" s="7" customFormat="1" ht="15" customHeight="1">
      <c r="A75" s="93"/>
      <c r="B75" s="145"/>
      <c r="C75" s="145"/>
      <c r="D75" s="145"/>
      <c r="E75" s="71"/>
    </row>
    <row r="76" spans="1:5" s="7" customFormat="1" ht="15" customHeight="1">
      <c r="A76" s="93"/>
      <c r="B76" s="145"/>
      <c r="C76" s="145"/>
      <c r="D76" s="145"/>
      <c r="E76" s="71"/>
    </row>
    <row r="77" spans="1:5" s="7" customFormat="1" ht="15" customHeight="1">
      <c r="A77" s="93"/>
      <c r="B77" s="145"/>
      <c r="C77" s="145"/>
      <c r="D77" s="145"/>
      <c r="E77" s="71"/>
    </row>
    <row r="78" spans="1:5" s="7" customFormat="1" ht="15" customHeight="1">
      <c r="A78" s="93"/>
      <c r="B78" s="145"/>
      <c r="C78" s="145"/>
      <c r="D78" s="145"/>
      <c r="E78" s="71"/>
    </row>
    <row r="79" spans="1:5" s="7" customFormat="1" ht="15" customHeight="1">
      <c r="A79" s="93"/>
      <c r="B79" s="145"/>
      <c r="C79" s="145"/>
      <c r="D79" s="145"/>
      <c r="E79" s="71"/>
    </row>
    <row r="80" spans="1:5" s="7" customFormat="1" ht="15" customHeight="1">
      <c r="A80" s="93"/>
      <c r="B80" s="145"/>
      <c r="C80" s="145"/>
      <c r="D80" s="145"/>
      <c r="E80" s="71"/>
    </row>
    <row r="81" spans="1:5" s="7" customFormat="1" ht="15" customHeight="1">
      <c r="A81" s="93"/>
      <c r="B81" s="145"/>
      <c r="C81" s="145"/>
      <c r="D81" s="145"/>
      <c r="E81" s="71"/>
    </row>
    <row r="82" spans="1:5" s="7" customFormat="1" ht="15" customHeight="1">
      <c r="A82" s="93"/>
      <c r="B82" s="145"/>
      <c r="C82" s="145"/>
      <c r="D82" s="145"/>
      <c r="E82" s="71"/>
    </row>
    <row r="83" spans="1:5" s="7" customFormat="1" ht="15" customHeight="1">
      <c r="A83" s="93"/>
      <c r="B83" s="145"/>
      <c r="C83" s="145"/>
      <c r="D83" s="145"/>
      <c r="E83" s="71"/>
    </row>
    <row r="84" spans="1:5" s="7" customFormat="1" ht="15" customHeight="1">
      <c r="A84" s="93"/>
      <c r="B84" s="145"/>
      <c r="C84" s="145"/>
      <c r="D84" s="145"/>
      <c r="E84" s="71"/>
    </row>
    <row r="85" spans="1:5" s="7" customFormat="1" ht="15" customHeight="1">
      <c r="A85" s="93"/>
      <c r="B85" s="145"/>
      <c r="C85" s="145"/>
      <c r="D85" s="145"/>
      <c r="E85" s="71"/>
    </row>
    <row r="86" spans="1:5" s="7" customFormat="1" ht="15" customHeight="1">
      <c r="A86" s="93"/>
      <c r="B86" s="145"/>
      <c r="C86" s="145"/>
      <c r="D86" s="145"/>
      <c r="E86" s="71"/>
    </row>
    <row r="87" spans="1:5" s="7" customFormat="1" ht="15" customHeight="1">
      <c r="A87" s="93"/>
      <c r="B87" s="145"/>
      <c r="C87" s="145"/>
      <c r="D87" s="145"/>
      <c r="E87" s="71"/>
    </row>
    <row r="88" spans="1:5" s="7" customFormat="1" ht="15" customHeight="1">
      <c r="A88" s="93"/>
      <c r="B88" s="145"/>
      <c r="C88" s="145"/>
      <c r="D88" s="145"/>
      <c r="E88" s="71"/>
    </row>
    <row r="89" spans="1:5" s="7" customFormat="1" ht="15" customHeight="1">
      <c r="A89" s="93"/>
      <c r="B89" s="145"/>
      <c r="C89" s="71"/>
      <c r="D89" s="71"/>
      <c r="E89" s="71"/>
    </row>
    <row r="90" spans="1:5" s="7" customFormat="1" ht="15" customHeight="1">
      <c r="A90" s="93"/>
      <c r="B90" s="145"/>
      <c r="C90" s="71"/>
      <c r="D90" s="71"/>
      <c r="E90" s="71"/>
    </row>
    <row r="91" spans="1:5" s="7" customFormat="1" ht="15" customHeight="1">
      <c r="A91" s="93"/>
      <c r="B91" s="145"/>
      <c r="C91" s="71"/>
      <c r="D91" s="71"/>
      <c r="E91" s="71"/>
    </row>
    <row r="92" spans="1:5" s="7" customFormat="1" ht="15" customHeight="1">
      <c r="A92" s="93"/>
      <c r="B92" s="71"/>
      <c r="C92" s="71"/>
      <c r="D92" s="71"/>
      <c r="E92" s="71"/>
    </row>
    <row r="93" spans="1:5" s="7" customFormat="1" ht="15" customHeight="1">
      <c r="A93" s="93"/>
      <c r="B93" s="71"/>
      <c r="C93" s="71"/>
      <c r="D93" s="71"/>
      <c r="E93" s="71"/>
    </row>
    <row r="94" spans="1:5" s="7" customFormat="1" ht="15" customHeight="1">
      <c r="A94" s="93"/>
      <c r="B94" s="71"/>
      <c r="C94" s="71"/>
      <c r="D94" s="71"/>
      <c r="E94" s="71"/>
    </row>
    <row r="95" spans="1:5" s="7" customFormat="1" ht="15" customHeight="1">
      <c r="A95" s="93"/>
      <c r="B95" s="71"/>
      <c r="C95" s="71"/>
      <c r="D95" s="71"/>
      <c r="E95" s="71"/>
    </row>
    <row r="96" spans="1:5" s="7" customFormat="1" ht="15" customHeight="1">
      <c r="A96" s="93"/>
      <c r="B96" s="71"/>
      <c r="C96" s="71"/>
      <c r="D96" s="71"/>
      <c r="E96" s="71"/>
    </row>
    <row r="97" spans="1:5" s="7" customFormat="1" ht="15" customHeight="1">
      <c r="A97" s="93"/>
      <c r="B97" s="71"/>
      <c r="C97" s="71"/>
      <c r="D97" s="71"/>
      <c r="E97" s="71"/>
    </row>
    <row r="98" spans="1:5" s="7" customFormat="1" ht="15" customHeight="1">
      <c r="A98" s="93"/>
      <c r="B98" s="71"/>
      <c r="C98" s="71"/>
      <c r="D98" s="71"/>
      <c r="E98" s="71"/>
    </row>
    <row r="99" spans="1:5" s="7" customFormat="1" ht="15" customHeight="1">
      <c r="A99" s="93"/>
      <c r="B99" s="71"/>
      <c r="C99" s="71"/>
      <c r="D99" s="71"/>
      <c r="E99" s="71"/>
    </row>
    <row r="100" spans="1:5" s="7" customFormat="1" ht="15" customHeight="1">
      <c r="A100" s="93"/>
      <c r="B100" s="71"/>
      <c r="C100" s="71"/>
      <c r="D100" s="71"/>
      <c r="E100" s="71"/>
    </row>
    <row r="101" spans="1:5" s="7" customFormat="1" ht="15" customHeight="1">
      <c r="A101" s="93"/>
      <c r="B101" s="71"/>
      <c r="C101" s="71"/>
      <c r="D101" s="71"/>
      <c r="E101" s="71"/>
    </row>
    <row r="102" spans="1:5" s="7" customFormat="1" ht="15" customHeight="1">
      <c r="A102" s="93"/>
      <c r="B102" s="71"/>
      <c r="C102" s="71"/>
      <c r="D102" s="71"/>
      <c r="E102" s="71"/>
    </row>
    <row r="103" spans="1:5" s="7" customFormat="1" ht="15" customHeight="1">
      <c r="A103" s="93"/>
      <c r="B103" s="71"/>
      <c r="C103" s="71"/>
      <c r="D103" s="71"/>
      <c r="E103" s="71"/>
    </row>
    <row r="104" spans="1:5" s="7" customFormat="1" ht="15" customHeight="1">
      <c r="A104" s="93"/>
      <c r="B104" s="71"/>
      <c r="C104" s="71"/>
      <c r="D104" s="71"/>
      <c r="E104" s="71"/>
    </row>
    <row r="105" spans="1:5" s="7" customFormat="1" ht="15" customHeight="1">
      <c r="A105" s="93"/>
      <c r="B105" s="71"/>
      <c r="C105" s="71"/>
      <c r="D105" s="71"/>
      <c r="E105" s="71"/>
    </row>
    <row r="106" spans="1:5" s="7" customFormat="1" ht="15" customHeight="1">
      <c r="A106" s="93"/>
      <c r="B106" s="71"/>
      <c r="C106" s="71"/>
      <c r="D106" s="71"/>
      <c r="E106" s="71"/>
    </row>
    <row r="107" spans="1:5" s="7" customFormat="1" ht="15" customHeight="1">
      <c r="A107" s="93"/>
      <c r="B107" s="71"/>
      <c r="C107" s="71"/>
      <c r="D107" s="71"/>
      <c r="E107" s="71"/>
    </row>
    <row r="108" spans="1:5" s="7" customFormat="1" ht="15" customHeight="1">
      <c r="A108" s="93"/>
      <c r="B108" s="71"/>
      <c r="C108" s="71"/>
      <c r="D108" s="71"/>
      <c r="E108" s="71"/>
    </row>
    <row r="109" spans="1:5" s="7" customFormat="1" ht="15" customHeight="1">
      <c r="A109" s="93"/>
      <c r="B109" s="71"/>
      <c r="C109" s="71"/>
      <c r="D109" s="71"/>
      <c r="E109" s="71"/>
    </row>
    <row r="110" spans="1:5" s="7" customFormat="1" ht="15" customHeight="1">
      <c r="A110" s="93"/>
      <c r="B110" s="71"/>
      <c r="C110" s="71"/>
      <c r="D110" s="71"/>
      <c r="E110" s="71"/>
    </row>
    <row r="111" spans="1:5" s="7" customFormat="1" ht="15" customHeight="1">
      <c r="A111" s="93"/>
      <c r="B111" s="71"/>
      <c r="C111" s="71"/>
      <c r="D111" s="71"/>
      <c r="E111" s="71"/>
    </row>
    <row r="112" spans="1:5" s="7" customFormat="1" ht="15" customHeight="1">
      <c r="A112" s="93"/>
      <c r="B112" s="71"/>
      <c r="C112" s="71"/>
      <c r="D112" s="71"/>
      <c r="E112" s="71"/>
    </row>
    <row r="113" spans="1:5" s="7" customFormat="1" ht="15" customHeight="1">
      <c r="A113" s="93"/>
      <c r="B113" s="71"/>
      <c r="C113" s="71"/>
      <c r="D113" s="71"/>
      <c r="E113" s="71"/>
    </row>
    <row r="114" spans="1:5" s="7" customFormat="1" ht="15" customHeight="1">
      <c r="A114" s="93"/>
      <c r="B114" s="71"/>
      <c r="C114" s="71"/>
      <c r="D114" s="71"/>
      <c r="E114" s="71"/>
    </row>
    <row r="115" spans="1:5" s="7" customFormat="1" ht="15" customHeight="1">
      <c r="A115" s="93"/>
      <c r="B115" s="71"/>
      <c r="C115" s="71"/>
      <c r="D115" s="71"/>
      <c r="E115" s="71"/>
    </row>
    <row r="116" spans="1:5" s="7" customFormat="1" ht="15" customHeight="1">
      <c r="A116" s="93"/>
      <c r="B116" s="71"/>
      <c r="C116" s="71"/>
      <c r="D116" s="71"/>
      <c r="E116" s="71"/>
    </row>
    <row r="117" spans="1:5" s="7" customFormat="1" ht="15" customHeight="1">
      <c r="A117" s="93"/>
      <c r="B117" s="71"/>
      <c r="C117" s="71"/>
      <c r="D117" s="71"/>
      <c r="E117" s="71"/>
    </row>
    <row r="118" spans="1:5" s="7" customFormat="1" ht="15" customHeight="1">
      <c r="A118" s="93"/>
      <c r="B118" s="71"/>
      <c r="C118" s="71"/>
      <c r="D118" s="71"/>
      <c r="E118" s="71"/>
    </row>
    <row r="119" spans="1:5" s="7" customFormat="1" ht="15" customHeight="1">
      <c r="A119" s="93"/>
      <c r="B119" s="71"/>
      <c r="C119" s="71"/>
      <c r="D119" s="71"/>
      <c r="E119" s="71"/>
    </row>
    <row r="120" spans="1:5" s="7" customFormat="1" ht="15" customHeight="1">
      <c r="A120" s="93"/>
      <c r="B120" s="71"/>
      <c r="C120" s="71"/>
      <c r="D120" s="71"/>
      <c r="E120" s="71"/>
    </row>
    <row r="121" spans="1:5" s="7" customFormat="1" ht="15" customHeight="1">
      <c r="A121" s="167"/>
      <c r="B121" s="71"/>
      <c r="C121" s="71"/>
      <c r="D121" s="71"/>
      <c r="E121" s="71"/>
    </row>
    <row r="122" spans="1:5" s="7" customFormat="1" ht="15" customHeight="1">
      <c r="A122" s="167"/>
      <c r="B122" s="71"/>
      <c r="C122" s="71"/>
      <c r="D122" s="71"/>
      <c r="E122" s="71"/>
    </row>
    <row r="123" spans="1:5" s="7" customFormat="1" ht="15" customHeight="1">
      <c r="A123" s="167"/>
      <c r="B123" s="71"/>
      <c r="C123" s="71"/>
      <c r="D123" s="71"/>
      <c r="E123" s="71"/>
    </row>
    <row r="124" spans="1:5" s="7" customFormat="1" ht="15" customHeight="1">
      <c r="A124" s="167"/>
      <c r="B124" s="71"/>
      <c r="C124" s="71"/>
      <c r="D124" s="71"/>
      <c r="E124" s="71"/>
    </row>
    <row r="125" spans="1:5" s="7" customFormat="1" ht="15" customHeight="1">
      <c r="A125" s="167"/>
      <c r="B125" s="71"/>
      <c r="C125" s="71"/>
      <c r="D125" s="71"/>
      <c r="E125" s="71"/>
    </row>
    <row r="126" spans="1:5" s="7" customFormat="1" ht="15" customHeight="1">
      <c r="A126" s="167"/>
      <c r="B126" s="71"/>
      <c r="C126" s="71"/>
      <c r="D126" s="71"/>
      <c r="E126" s="71"/>
    </row>
    <row r="127" spans="1:5" s="7" customFormat="1" ht="15" customHeight="1">
      <c r="A127" s="167"/>
      <c r="B127" s="71"/>
      <c r="C127" s="71"/>
      <c r="D127" s="71"/>
      <c r="E127" s="71"/>
    </row>
    <row r="128" ht="15" customHeight="1">
      <c r="A128" s="168"/>
    </row>
    <row r="129" s="44" customFormat="1" ht="15" customHeight="1">
      <c r="A129" s="168"/>
    </row>
    <row r="130" s="44" customFormat="1" ht="15" customHeight="1">
      <c r="A130" s="168"/>
    </row>
    <row r="131" s="44" customFormat="1" ht="15" customHeight="1">
      <c r="A131" s="168"/>
    </row>
    <row r="132" s="44" customFormat="1" ht="15" customHeight="1">
      <c r="A132" s="168"/>
    </row>
    <row r="133" s="44" customFormat="1" ht="15" customHeight="1">
      <c r="A133" s="168"/>
    </row>
    <row r="134" s="44" customFormat="1" ht="15" customHeight="1">
      <c r="A134" s="168"/>
    </row>
    <row r="135" s="44" customFormat="1" ht="15" customHeight="1">
      <c r="A135" s="168"/>
    </row>
    <row r="136" s="44" customFormat="1" ht="15" customHeight="1">
      <c r="A136" s="168"/>
    </row>
    <row r="137" s="44" customFormat="1" ht="15" customHeight="1">
      <c r="A137" s="168"/>
    </row>
    <row r="138" s="44" customFormat="1" ht="15" customHeight="1">
      <c r="A138" s="168"/>
    </row>
    <row r="139" s="44" customFormat="1" ht="15" customHeight="1">
      <c r="A139" s="168"/>
    </row>
    <row r="140" s="44" customFormat="1" ht="15" customHeight="1">
      <c r="A140" s="168"/>
    </row>
    <row r="141" s="44" customFormat="1" ht="15" customHeight="1">
      <c r="A141" s="168"/>
    </row>
    <row r="142" s="44" customFormat="1" ht="15" customHeight="1">
      <c r="A142" s="168"/>
    </row>
    <row r="143" s="44" customFormat="1" ht="15" customHeight="1">
      <c r="A143" s="168"/>
    </row>
    <row r="144" s="44" customFormat="1" ht="15" customHeight="1">
      <c r="A144" s="168"/>
    </row>
    <row r="145" s="44" customFormat="1" ht="15" customHeight="1">
      <c r="A145" s="168"/>
    </row>
    <row r="146" s="44" customFormat="1" ht="15" customHeight="1">
      <c r="A146" s="168"/>
    </row>
    <row r="147" s="44" customFormat="1" ht="15" customHeight="1">
      <c r="A147" s="168"/>
    </row>
    <row r="148" s="44" customFormat="1" ht="15" customHeight="1">
      <c r="A148" s="168"/>
    </row>
    <row r="149" s="44" customFormat="1" ht="15" customHeight="1">
      <c r="A149" s="168"/>
    </row>
    <row r="150" s="44" customFormat="1" ht="15" customHeight="1">
      <c r="A150" s="168"/>
    </row>
    <row r="151" s="44" customFormat="1" ht="15" customHeight="1">
      <c r="A151" s="168"/>
    </row>
    <row r="152" s="44" customFormat="1" ht="15" customHeight="1">
      <c r="A152" s="168"/>
    </row>
    <row r="153" s="44" customFormat="1" ht="15" customHeight="1">
      <c r="A153" s="168"/>
    </row>
    <row r="154" s="44" customFormat="1" ht="15" customHeight="1">
      <c r="A154" s="168"/>
    </row>
    <row r="155" s="44" customFormat="1" ht="15" customHeight="1">
      <c r="A155" s="168"/>
    </row>
    <row r="156" s="44" customFormat="1" ht="15" customHeight="1">
      <c r="A156" s="168"/>
    </row>
    <row r="157" s="44" customFormat="1" ht="15" customHeight="1">
      <c r="A157" s="168"/>
    </row>
    <row r="158" s="44" customFormat="1" ht="15" customHeight="1">
      <c r="A158" s="168"/>
    </row>
    <row r="159" s="44" customFormat="1" ht="15" customHeight="1">
      <c r="A159" s="168"/>
    </row>
    <row r="160" s="44" customFormat="1" ht="15" customHeight="1">
      <c r="A160" s="168"/>
    </row>
    <row r="161" s="44" customFormat="1" ht="15" customHeight="1">
      <c r="A161" s="168"/>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xl/worksheets/sheet6.xml><?xml version="1.0" encoding="utf-8"?>
<worksheet xmlns="http://schemas.openxmlformats.org/spreadsheetml/2006/main" xmlns:r="http://schemas.openxmlformats.org/officeDocument/2006/relationships">
  <dimension ref="A1:F161"/>
  <sheetViews>
    <sheetView zoomScalePageLayoutView="0" workbookViewId="0" topLeftCell="A1">
      <selection activeCell="A1" sqref="A1:D1"/>
    </sheetView>
  </sheetViews>
  <sheetFormatPr defaultColWidth="15.7109375" defaultRowHeight="15" customHeight="1"/>
  <cols>
    <col min="1" max="1" width="60.7109375" style="44" customWidth="1"/>
    <col min="2" max="4" width="18.7109375" style="169" customWidth="1"/>
    <col min="5" max="5" width="15.7109375" style="169" customWidth="1"/>
    <col min="6" max="16384" width="15.7109375" style="44" customWidth="1"/>
  </cols>
  <sheetData>
    <row r="1" spans="1:5" s="124" customFormat="1" ht="30" customHeight="1">
      <c r="A1" s="289" t="s">
        <v>0</v>
      </c>
      <c r="B1" s="290"/>
      <c r="C1" s="290"/>
      <c r="D1" s="291"/>
      <c r="E1" s="123"/>
    </row>
    <row r="2" spans="1:5" s="80" customFormat="1" ht="15" customHeight="1">
      <c r="A2" s="292"/>
      <c r="B2" s="287"/>
      <c r="C2" s="287"/>
      <c r="D2" s="293"/>
      <c r="E2" s="125"/>
    </row>
    <row r="3" spans="1:5" s="80" customFormat="1" ht="15" customHeight="1">
      <c r="A3" s="294" t="s">
        <v>110</v>
      </c>
      <c r="B3" s="288"/>
      <c r="C3" s="288"/>
      <c r="D3" s="295"/>
      <c r="E3" s="125"/>
    </row>
    <row r="4" spans="1:5" s="80" customFormat="1" ht="15" customHeight="1">
      <c r="A4" s="294" t="s">
        <v>111</v>
      </c>
      <c r="B4" s="288"/>
      <c r="C4" s="288"/>
      <c r="D4" s="295"/>
      <c r="E4" s="125"/>
    </row>
    <row r="5" spans="1:5" s="80" customFormat="1" ht="15" customHeight="1">
      <c r="A5" s="294" t="s">
        <v>158</v>
      </c>
      <c r="B5" s="288"/>
      <c r="C5" s="288"/>
      <c r="D5" s="295"/>
      <c r="E5" s="125"/>
    </row>
    <row r="6" spans="1:5" s="80" customFormat="1" ht="15" customHeight="1">
      <c r="A6" s="126"/>
      <c r="B6" s="127"/>
      <c r="C6" s="127"/>
      <c r="D6" s="128"/>
      <c r="E6" s="125"/>
    </row>
    <row r="7" spans="1:5" s="7" customFormat="1" ht="15" customHeight="1">
      <c r="A7" s="129"/>
      <c r="B7" s="127"/>
      <c r="C7" s="127"/>
      <c r="D7" s="128"/>
      <c r="E7" s="71"/>
    </row>
    <row r="8" spans="1:5" s="7" customFormat="1" ht="15" customHeight="1">
      <c r="A8" s="130" t="s">
        <v>113</v>
      </c>
      <c r="B8" s="131" t="s">
        <v>114</v>
      </c>
      <c r="C8" s="132"/>
      <c r="D8" s="133"/>
      <c r="E8" s="71"/>
    </row>
    <row r="9" spans="1:5" s="7" customFormat="1" ht="15" customHeight="1">
      <c r="A9" s="130"/>
      <c r="B9" s="134" t="s">
        <v>42</v>
      </c>
      <c r="C9" s="135"/>
      <c r="D9" s="136"/>
      <c r="E9" s="71"/>
    </row>
    <row r="10" spans="1:5" s="7" customFormat="1" ht="15" customHeight="1">
      <c r="A10" s="137"/>
      <c r="B10" s="138" t="s">
        <v>66</v>
      </c>
      <c r="C10" s="139"/>
      <c r="D10" s="140"/>
      <c r="E10" s="71"/>
    </row>
    <row r="11" spans="1:5" s="7" customFormat="1" ht="15" customHeight="1">
      <c r="A11" s="141" t="s">
        <v>115</v>
      </c>
      <c r="B11" s="142"/>
      <c r="C11" s="18">
        <f>'Premiums YTD-8'!F12</f>
        <v>2841269</v>
      </c>
      <c r="D11" s="140"/>
      <c r="E11" s="71"/>
    </row>
    <row r="12" spans="1:5" s="7" customFormat="1" ht="15" customHeight="1">
      <c r="A12" s="141"/>
      <c r="B12" s="142"/>
      <c r="C12" s="19"/>
      <c r="D12" s="140"/>
      <c r="E12" s="71"/>
    </row>
    <row r="13" spans="1:5" s="7" customFormat="1" ht="15" customHeight="1">
      <c r="A13" s="143" t="s">
        <v>116</v>
      </c>
      <c r="B13" s="144">
        <f>'Premiums YTD-8'!F18</f>
        <v>2932483</v>
      </c>
      <c r="C13" s="145"/>
      <c r="D13" s="140"/>
      <c r="E13" s="71"/>
    </row>
    <row r="14" spans="1:5" s="7" customFormat="1" ht="15" customHeight="1">
      <c r="A14" s="143" t="s">
        <v>117</v>
      </c>
      <c r="B14" s="146">
        <f>'Premiums YTD-8'!F24</f>
        <v>3127920</v>
      </c>
      <c r="C14" s="145"/>
      <c r="D14" s="140"/>
      <c r="E14" s="71"/>
    </row>
    <row r="15" spans="1:5" s="7" customFormat="1" ht="15" customHeight="1">
      <c r="A15" s="143" t="s">
        <v>118</v>
      </c>
      <c r="B15" s="142"/>
      <c r="C15" s="147">
        <f>B14-B13</f>
        <v>195437</v>
      </c>
      <c r="D15" s="140"/>
      <c r="E15" s="71"/>
    </row>
    <row r="16" spans="1:5" s="7" customFormat="1" ht="15" customHeight="1">
      <c r="A16" s="141" t="s">
        <v>119</v>
      </c>
      <c r="B16" s="142"/>
      <c r="C16" s="145"/>
      <c r="D16" s="148">
        <f>C11+C15</f>
        <v>3036706</v>
      </c>
      <c r="E16" s="71"/>
    </row>
    <row r="17" spans="1:4" s="7" customFormat="1" ht="15" customHeight="1">
      <c r="A17" s="143" t="s">
        <v>120</v>
      </c>
      <c r="B17" s="142"/>
      <c r="C17" s="149">
        <f>'[1]Loss Expenses Paid YTD-16'!E36</f>
        <v>1831246</v>
      </c>
      <c r="D17" s="140"/>
    </row>
    <row r="18" spans="1:4" s="7" customFormat="1" ht="15" customHeight="1">
      <c r="A18" s="143" t="s">
        <v>121</v>
      </c>
      <c r="B18" s="142"/>
      <c r="C18" s="147">
        <f>-'[1]TB - Rounded'!J280</f>
        <v>200</v>
      </c>
      <c r="D18" s="140"/>
    </row>
    <row r="19" spans="1:5" s="7" customFormat="1" ht="15" customHeight="1">
      <c r="A19" s="141" t="s">
        <v>122</v>
      </c>
      <c r="B19" s="142"/>
      <c r="C19" s="149">
        <f>C17-C18</f>
        <v>1831046</v>
      </c>
      <c r="D19" s="140"/>
      <c r="E19" s="71"/>
    </row>
    <row r="20" spans="1:5" s="7" customFormat="1" ht="15" customHeight="1">
      <c r="A20" s="143" t="s">
        <v>123</v>
      </c>
      <c r="B20" s="144">
        <f>'Losses Incurred YTD-10'!F18+'Losses Incurred YTD-10'!F24</f>
        <v>878583</v>
      </c>
      <c r="C20" s="145" t="s">
        <v>66</v>
      </c>
      <c r="D20" s="140"/>
      <c r="E20" s="71"/>
    </row>
    <row r="21" spans="1:5" s="7" customFormat="1" ht="15" customHeight="1">
      <c r="A21" s="143" t="s">
        <v>124</v>
      </c>
      <c r="B21" s="146">
        <f>'Losses Incurred YTD-10'!F31</f>
        <v>1254013</v>
      </c>
      <c r="C21" s="145"/>
      <c r="D21" s="140"/>
      <c r="E21" s="71"/>
    </row>
    <row r="22" spans="1:5" s="7" customFormat="1" ht="15" customHeight="1">
      <c r="A22" s="143" t="s">
        <v>125</v>
      </c>
      <c r="B22" s="150"/>
      <c r="C22" s="151">
        <f>B20-B21</f>
        <v>-375430</v>
      </c>
      <c r="D22" s="140"/>
      <c r="E22" s="71"/>
    </row>
    <row r="23" spans="1:5" s="7" customFormat="1" ht="15" customHeight="1">
      <c r="A23" s="141" t="s">
        <v>126</v>
      </c>
      <c r="B23" s="142"/>
      <c r="C23" s="145"/>
      <c r="D23" s="152">
        <f>C19+C22</f>
        <v>1455616</v>
      </c>
      <c r="E23" s="145"/>
    </row>
    <row r="24" spans="1:5" s="7" customFormat="1" ht="15" customHeight="1">
      <c r="A24" s="143" t="s">
        <v>127</v>
      </c>
      <c r="B24" s="142"/>
      <c r="C24" s="149">
        <f>'[1]Loss Expenses Paid YTD-16'!C36</f>
        <v>153913</v>
      </c>
      <c r="D24" s="140"/>
      <c r="E24" s="153"/>
    </row>
    <row r="25" spans="1:5" s="7" customFormat="1" ht="15" customHeight="1">
      <c r="A25" s="143" t="s">
        <v>128</v>
      </c>
      <c r="B25" s="142"/>
      <c r="C25" s="147">
        <f>'[1]Loss Expenses Paid YTD-16'!I36</f>
        <v>223074</v>
      </c>
      <c r="D25" s="140"/>
      <c r="E25" s="153"/>
    </row>
    <row r="26" spans="1:5" s="7" customFormat="1" ht="15" customHeight="1">
      <c r="A26" s="141" t="s">
        <v>129</v>
      </c>
      <c r="B26" s="142"/>
      <c r="C26" s="149">
        <f>C24+C25</f>
        <v>376987</v>
      </c>
      <c r="D26" s="140"/>
      <c r="E26" s="145"/>
    </row>
    <row r="27" spans="1:5" s="7" customFormat="1" ht="15" customHeight="1">
      <c r="A27" s="143" t="s">
        <v>130</v>
      </c>
      <c r="B27" s="144">
        <f>'Loss Expenses YTD-12'!F18</f>
        <v>258688</v>
      </c>
      <c r="C27" s="145"/>
      <c r="D27" s="140"/>
      <c r="E27" s="153"/>
    </row>
    <row r="28" spans="1:5" s="7" customFormat="1" ht="15" customHeight="1">
      <c r="A28" s="143" t="s">
        <v>131</v>
      </c>
      <c r="B28" s="146">
        <f>'Loss Expenses YTD-12'!F24</f>
        <v>323369</v>
      </c>
      <c r="C28" s="145"/>
      <c r="D28" s="140"/>
      <c r="E28" s="145"/>
    </row>
    <row r="29" spans="1:5" s="7" customFormat="1" ht="15" customHeight="1">
      <c r="A29" s="143" t="s">
        <v>132</v>
      </c>
      <c r="B29" s="142"/>
      <c r="C29" s="151">
        <f>B27-B28</f>
        <v>-64681</v>
      </c>
      <c r="D29" s="140"/>
      <c r="E29" s="153"/>
    </row>
    <row r="30" spans="1:5" s="7" customFormat="1" ht="15" customHeight="1">
      <c r="A30" s="141" t="s">
        <v>133</v>
      </c>
      <c r="B30" s="142"/>
      <c r="C30" s="145"/>
      <c r="D30" s="154">
        <f>C26+C29</f>
        <v>312306</v>
      </c>
      <c r="E30" s="145"/>
    </row>
    <row r="31" spans="1:5" s="7" customFormat="1" ht="15" customHeight="1">
      <c r="A31" s="141" t="s">
        <v>134</v>
      </c>
      <c r="B31" s="142"/>
      <c r="C31" s="145"/>
      <c r="D31" s="155">
        <f>D23+D30</f>
        <v>1767922</v>
      </c>
      <c r="E31" s="145"/>
    </row>
    <row r="32" spans="1:5" s="7" customFormat="1" ht="15" customHeight="1">
      <c r="A32" s="143" t="s">
        <v>135</v>
      </c>
      <c r="B32" s="142"/>
      <c r="C32" s="149">
        <f>10500+10500+8258-1759+8258</f>
        <v>35757</v>
      </c>
      <c r="D32" s="140"/>
      <c r="E32" s="153"/>
    </row>
    <row r="33" spans="1:5" s="7" customFormat="1" ht="15" customHeight="1">
      <c r="A33" s="143" t="s">
        <v>136</v>
      </c>
      <c r="B33" s="144">
        <f>-'[1]TB - Rounded'!J130</f>
        <v>100716</v>
      </c>
      <c r="C33" s="145"/>
      <c r="D33" s="140"/>
      <c r="E33" s="71"/>
    </row>
    <row r="34" spans="1:5" s="7" customFormat="1" ht="15" customHeight="1">
      <c r="A34" s="143" t="s">
        <v>137</v>
      </c>
      <c r="B34" s="146">
        <v>120274</v>
      </c>
      <c r="C34" s="145"/>
      <c r="D34" s="140"/>
      <c r="E34" s="71"/>
    </row>
    <row r="35" spans="1:5" s="7" customFormat="1" ht="15" customHeight="1">
      <c r="A35" s="143" t="s">
        <v>138</v>
      </c>
      <c r="B35" s="142"/>
      <c r="C35" s="151">
        <f>B33-B34</f>
        <v>-19558</v>
      </c>
      <c r="D35" s="140"/>
      <c r="E35" s="71"/>
    </row>
    <row r="36" spans="1:5" s="7" customFormat="1" ht="15" customHeight="1">
      <c r="A36" s="141" t="s">
        <v>139</v>
      </c>
      <c r="B36" s="142"/>
      <c r="C36" s="145" t="s">
        <v>66</v>
      </c>
      <c r="D36" s="170">
        <f>C32+C35</f>
        <v>16199</v>
      </c>
      <c r="E36" s="71"/>
    </row>
    <row r="37" spans="1:5" s="7" customFormat="1" ht="15" customHeight="1">
      <c r="A37" s="143" t="s">
        <v>140</v>
      </c>
      <c r="B37" s="142"/>
      <c r="C37" s="149">
        <f>'[1]TB - Rounded'!J385</f>
        <v>233298</v>
      </c>
      <c r="D37" s="140"/>
      <c r="E37" s="71"/>
    </row>
    <row r="38" spans="1:5" s="7" customFormat="1" ht="15" customHeight="1">
      <c r="A38" s="143" t="s">
        <v>141</v>
      </c>
      <c r="B38" s="142"/>
      <c r="C38" s="149">
        <f>'[1]TB - Rounded'!J395</f>
        <v>44166</v>
      </c>
      <c r="D38" s="140"/>
      <c r="E38" s="156"/>
    </row>
    <row r="39" spans="1:6" s="7" customFormat="1" ht="15" customHeight="1">
      <c r="A39" s="143" t="s">
        <v>142</v>
      </c>
      <c r="B39" s="142"/>
      <c r="C39" s="147">
        <f>'[1]TB - Rounded'!J605-C43+8</f>
        <v>1570523</v>
      </c>
      <c r="D39" s="140"/>
      <c r="E39" s="156"/>
      <c r="F39" s="71"/>
    </row>
    <row r="40" spans="1:6" s="7" customFormat="1" ht="15" customHeight="1">
      <c r="A40" s="141" t="s">
        <v>143</v>
      </c>
      <c r="B40" s="142"/>
      <c r="C40" s="149">
        <f>SUM(C37:C39)</f>
        <v>1847987</v>
      </c>
      <c r="D40" s="140"/>
      <c r="E40" s="156"/>
      <c r="F40" s="71"/>
    </row>
    <row r="41" spans="1:5" s="7" customFormat="1" ht="15" customHeight="1">
      <c r="A41" s="143" t="s">
        <v>136</v>
      </c>
      <c r="B41" s="144">
        <f>-'[1]TB - Rounded'!J147</f>
        <v>114403</v>
      </c>
      <c r="C41" s="145"/>
      <c r="D41" s="140"/>
      <c r="E41" s="156"/>
    </row>
    <row r="42" spans="1:5" s="7" customFormat="1" ht="15" customHeight="1">
      <c r="A42" s="143" t="s">
        <v>137</v>
      </c>
      <c r="B42" s="146">
        <v>130700</v>
      </c>
      <c r="C42" s="145" t="s">
        <v>66</v>
      </c>
      <c r="D42" s="140"/>
      <c r="E42" s="71"/>
    </row>
    <row r="43" spans="1:5" s="7" customFormat="1" ht="15" customHeight="1">
      <c r="A43" s="143" t="s">
        <v>144</v>
      </c>
      <c r="B43" s="142"/>
      <c r="C43" s="151">
        <f>+B41-B42</f>
        <v>-16297</v>
      </c>
      <c r="D43" s="140"/>
      <c r="E43" s="71"/>
    </row>
    <row r="44" spans="1:6" s="7" customFormat="1" ht="15" customHeight="1">
      <c r="A44" s="141" t="s">
        <v>145</v>
      </c>
      <c r="B44" s="142"/>
      <c r="C44" s="145"/>
      <c r="D44" s="154">
        <f>SUM(C40:C43)</f>
        <v>1831690</v>
      </c>
      <c r="E44" s="71"/>
      <c r="F44" s="71"/>
    </row>
    <row r="45" spans="1:6" s="7" customFormat="1" ht="15" customHeight="1">
      <c r="A45" s="141" t="s">
        <v>146</v>
      </c>
      <c r="B45" s="142"/>
      <c r="C45" s="145"/>
      <c r="D45" s="154">
        <f>SUM(D36:D44)</f>
        <v>1847889</v>
      </c>
      <c r="E45" s="71"/>
      <c r="F45" s="157"/>
    </row>
    <row r="46" spans="1:6" s="7" customFormat="1" ht="15" customHeight="1">
      <c r="A46" s="141" t="s">
        <v>147</v>
      </c>
      <c r="B46" s="142"/>
      <c r="C46" s="145"/>
      <c r="D46" s="158">
        <f>+D31+D45</f>
        <v>3615811</v>
      </c>
      <c r="E46" s="71"/>
      <c r="F46" s="157"/>
    </row>
    <row r="47" spans="1:6" s="7" customFormat="1" ht="15" customHeight="1">
      <c r="A47" s="141" t="s">
        <v>148</v>
      </c>
      <c r="B47" s="142"/>
      <c r="C47" s="145"/>
      <c r="D47" s="155">
        <f>D16-D31-D45</f>
        <v>-579105</v>
      </c>
      <c r="E47" s="159"/>
      <c r="F47" s="71"/>
    </row>
    <row r="48" spans="1:4" s="7" customFormat="1" ht="15" customHeight="1">
      <c r="A48" s="143" t="s">
        <v>149</v>
      </c>
      <c r="B48" s="142"/>
      <c r="C48" s="149">
        <f>-'[1]TB - Rounded'!J254-C51</f>
        <v>45868</v>
      </c>
      <c r="D48" s="140"/>
    </row>
    <row r="49" spans="1:5" s="7" customFormat="1" ht="15" customHeight="1">
      <c r="A49" s="143" t="s">
        <v>150</v>
      </c>
      <c r="B49" s="144">
        <f>'[1]TB - Rounded'!J36</f>
        <v>7278</v>
      </c>
      <c r="C49" s="145"/>
      <c r="D49" s="140"/>
      <c r="E49" s="71"/>
    </row>
    <row r="50" spans="1:5" s="7" customFormat="1" ht="15" customHeight="1">
      <c r="A50" s="143" t="s">
        <v>151</v>
      </c>
      <c r="B50" s="146">
        <v>27361</v>
      </c>
      <c r="C50" s="145"/>
      <c r="D50" s="140"/>
      <c r="E50" s="71"/>
    </row>
    <row r="51" spans="1:5" s="7" customFormat="1" ht="15" customHeight="1">
      <c r="A51" s="143" t="s">
        <v>152</v>
      </c>
      <c r="B51" s="142"/>
      <c r="C51" s="151">
        <f>B49-B50</f>
        <v>-20083</v>
      </c>
      <c r="D51" s="140"/>
      <c r="E51" s="71"/>
    </row>
    <row r="52" spans="1:5" s="7" customFormat="1" ht="15" customHeight="1">
      <c r="A52" s="141" t="s">
        <v>153</v>
      </c>
      <c r="B52" s="142"/>
      <c r="C52" s="145"/>
      <c r="D52" s="154">
        <f>C48+C51</f>
        <v>25785</v>
      </c>
      <c r="E52" s="71"/>
    </row>
    <row r="53" spans="1:5" s="7" customFormat="1" ht="15" customHeight="1">
      <c r="A53" s="143" t="s">
        <v>154</v>
      </c>
      <c r="B53" s="142"/>
      <c r="C53" s="145"/>
      <c r="D53" s="160">
        <f>-'[1]TB - Rounded'!J261</f>
        <v>15602</v>
      </c>
      <c r="E53" s="71"/>
    </row>
    <row r="54" spans="1:5" s="7" customFormat="1" ht="15" customHeight="1">
      <c r="A54" s="141" t="s">
        <v>155</v>
      </c>
      <c r="B54" s="142"/>
      <c r="C54" s="145"/>
      <c r="D54" s="154">
        <f>SUM(D52:D53)</f>
        <v>41387</v>
      </c>
      <c r="E54" s="71"/>
    </row>
    <row r="55" spans="1:5" s="7" customFormat="1" ht="15" customHeight="1">
      <c r="A55" s="161" t="s">
        <v>156</v>
      </c>
      <c r="B55" s="142"/>
      <c r="C55" s="145"/>
      <c r="D55" s="154">
        <f>-'[1]TB - Rounded'!J264</f>
        <v>4750</v>
      </c>
      <c r="E55" s="71"/>
    </row>
    <row r="56" spans="1:6" s="7" customFormat="1" ht="15" customHeight="1">
      <c r="A56" s="162" t="s">
        <v>157</v>
      </c>
      <c r="B56" s="163"/>
      <c r="C56" s="164"/>
      <c r="D56" s="158">
        <f>D47+D54+D55</f>
        <v>-532968</v>
      </c>
      <c r="E56" s="159"/>
      <c r="F56" s="32"/>
    </row>
    <row r="57" spans="1:5" s="7" customFormat="1" ht="15" customHeight="1">
      <c r="A57" s="93"/>
      <c r="B57" s="145"/>
      <c r="D57" s="145"/>
      <c r="E57" s="145"/>
    </row>
    <row r="58" spans="1:5" s="7" customFormat="1" ht="15" customHeight="1">
      <c r="A58" s="122"/>
      <c r="B58" s="145"/>
      <c r="D58" s="145"/>
      <c r="E58" s="145"/>
    </row>
    <row r="59" spans="1:5" s="7" customFormat="1" ht="15" customHeight="1">
      <c r="A59" s="93"/>
      <c r="B59" s="145"/>
      <c r="C59" s="145"/>
      <c r="D59" s="145"/>
      <c r="E59" s="71"/>
    </row>
    <row r="60" spans="1:5" s="7" customFormat="1" ht="15" customHeight="1">
      <c r="A60" s="93"/>
      <c r="B60" s="145"/>
      <c r="C60" s="145"/>
      <c r="D60" s="145"/>
      <c r="E60" s="71"/>
    </row>
    <row r="61" spans="1:5" s="7" customFormat="1" ht="15" customHeight="1">
      <c r="A61" s="93"/>
      <c r="B61" s="145"/>
      <c r="C61" s="145"/>
      <c r="D61" s="145"/>
      <c r="E61" s="71"/>
    </row>
    <row r="62" spans="1:5" s="7" customFormat="1" ht="15" customHeight="1">
      <c r="A62" s="93"/>
      <c r="B62" s="145"/>
      <c r="C62" s="145"/>
      <c r="D62" s="145"/>
      <c r="E62" s="71"/>
    </row>
    <row r="63" spans="1:5" s="7" customFormat="1" ht="15" customHeight="1">
      <c r="A63" s="93"/>
      <c r="B63" s="145"/>
      <c r="C63" s="145"/>
      <c r="D63" s="145"/>
      <c r="E63" s="71"/>
    </row>
    <row r="64" spans="1:5" s="7" customFormat="1" ht="15" customHeight="1">
      <c r="A64" s="93"/>
      <c r="B64" s="166"/>
      <c r="C64" s="145"/>
      <c r="D64" s="145"/>
      <c r="E64" s="71"/>
    </row>
    <row r="65" spans="1:5" s="7" customFormat="1" ht="15" customHeight="1">
      <c r="A65" s="93"/>
      <c r="B65" s="166"/>
      <c r="C65" s="145"/>
      <c r="D65" s="145"/>
      <c r="E65" s="71"/>
    </row>
    <row r="66" spans="1:5" s="7" customFormat="1" ht="15" customHeight="1">
      <c r="A66" s="93"/>
      <c r="B66" s="166"/>
      <c r="C66" s="145"/>
      <c r="D66" s="145"/>
      <c r="E66" s="71"/>
    </row>
    <row r="67" spans="1:5" s="7" customFormat="1" ht="15" customHeight="1">
      <c r="A67" s="93"/>
      <c r="B67" s="166"/>
      <c r="C67" s="153"/>
      <c r="D67" s="145"/>
      <c r="E67" s="71"/>
    </row>
    <row r="68" spans="1:5" s="7" customFormat="1" ht="15" customHeight="1">
      <c r="A68" s="93"/>
      <c r="B68" s="166"/>
      <c r="C68" s="145"/>
      <c r="D68" s="145"/>
      <c r="E68" s="71"/>
    </row>
    <row r="69" spans="2:5" s="7" customFormat="1" ht="15" customHeight="1">
      <c r="B69" s="166"/>
      <c r="C69" s="145"/>
      <c r="D69" s="145"/>
      <c r="E69" s="71"/>
    </row>
    <row r="70" spans="1:5" s="7" customFormat="1" ht="15" customHeight="1">
      <c r="A70" s="93"/>
      <c r="B70" s="166"/>
      <c r="C70" s="145"/>
      <c r="D70" s="145"/>
      <c r="E70" s="71"/>
    </row>
    <row r="71" spans="1:5" s="7" customFormat="1" ht="15" customHeight="1">
      <c r="A71" s="93"/>
      <c r="B71" s="166"/>
      <c r="C71" s="145"/>
      <c r="D71" s="145"/>
      <c r="E71" s="71"/>
    </row>
    <row r="72" spans="1:5" s="7" customFormat="1" ht="15" customHeight="1">
      <c r="A72" s="93"/>
      <c r="B72" s="71"/>
      <c r="C72" s="145"/>
      <c r="D72" s="145"/>
      <c r="E72" s="71"/>
    </row>
    <row r="73" spans="1:5" s="7" customFormat="1" ht="15" customHeight="1">
      <c r="A73" s="93"/>
      <c r="B73" s="145"/>
      <c r="C73" s="153"/>
      <c r="D73" s="145"/>
      <c r="E73" s="71"/>
    </row>
    <row r="74" spans="1:5" s="7" customFormat="1" ht="15" customHeight="1">
      <c r="A74" s="93"/>
      <c r="B74" s="145"/>
      <c r="C74" s="145"/>
      <c r="D74" s="145"/>
      <c r="E74" s="71"/>
    </row>
    <row r="75" spans="1:5" s="7" customFormat="1" ht="15" customHeight="1">
      <c r="A75" s="93"/>
      <c r="B75" s="145"/>
      <c r="C75" s="145"/>
      <c r="D75" s="145"/>
      <c r="E75" s="71"/>
    </row>
    <row r="76" spans="1:5" s="7" customFormat="1" ht="15" customHeight="1">
      <c r="A76" s="93"/>
      <c r="B76" s="145"/>
      <c r="C76" s="145"/>
      <c r="D76" s="145"/>
      <c r="E76" s="71"/>
    </row>
    <row r="77" spans="1:5" s="7" customFormat="1" ht="15" customHeight="1">
      <c r="A77" s="93"/>
      <c r="B77" s="145"/>
      <c r="C77" s="145"/>
      <c r="D77" s="145"/>
      <c r="E77" s="71"/>
    </row>
    <row r="78" spans="1:5" s="7" customFormat="1" ht="15" customHeight="1">
      <c r="A78" s="93"/>
      <c r="B78" s="145"/>
      <c r="C78" s="145"/>
      <c r="D78" s="145"/>
      <c r="E78" s="71"/>
    </row>
    <row r="79" spans="1:5" s="7" customFormat="1" ht="15" customHeight="1">
      <c r="A79" s="93"/>
      <c r="B79" s="145"/>
      <c r="C79" s="145"/>
      <c r="D79" s="145"/>
      <c r="E79" s="71"/>
    </row>
    <row r="80" spans="1:5" s="7" customFormat="1" ht="15" customHeight="1">
      <c r="A80" s="93"/>
      <c r="B80" s="145"/>
      <c r="C80" s="145"/>
      <c r="D80" s="145"/>
      <c r="E80" s="71"/>
    </row>
    <row r="81" spans="1:5" s="7" customFormat="1" ht="15" customHeight="1">
      <c r="A81" s="93"/>
      <c r="B81" s="145"/>
      <c r="C81" s="145"/>
      <c r="D81" s="145"/>
      <c r="E81" s="71"/>
    </row>
    <row r="82" spans="1:5" s="7" customFormat="1" ht="15" customHeight="1">
      <c r="A82" s="93"/>
      <c r="B82" s="145"/>
      <c r="C82" s="145"/>
      <c r="D82" s="145"/>
      <c r="E82" s="71"/>
    </row>
    <row r="83" spans="1:5" s="7" customFormat="1" ht="15" customHeight="1">
      <c r="A83" s="93"/>
      <c r="B83" s="145"/>
      <c r="C83" s="145"/>
      <c r="D83" s="145"/>
      <c r="E83" s="71"/>
    </row>
    <row r="84" spans="1:5" s="7" customFormat="1" ht="15" customHeight="1">
      <c r="A84" s="93"/>
      <c r="B84" s="145"/>
      <c r="C84" s="145"/>
      <c r="D84" s="145"/>
      <c r="E84" s="71"/>
    </row>
    <row r="85" spans="1:5" s="7" customFormat="1" ht="15" customHeight="1">
      <c r="A85" s="93"/>
      <c r="B85" s="145"/>
      <c r="C85" s="145"/>
      <c r="D85" s="145"/>
      <c r="E85" s="71"/>
    </row>
    <row r="86" spans="1:5" s="7" customFormat="1" ht="15" customHeight="1">
      <c r="A86" s="93"/>
      <c r="B86" s="145"/>
      <c r="C86" s="145"/>
      <c r="D86" s="145"/>
      <c r="E86" s="71"/>
    </row>
    <row r="87" spans="1:5" s="7" customFormat="1" ht="15" customHeight="1">
      <c r="A87" s="93"/>
      <c r="B87" s="145"/>
      <c r="C87" s="145"/>
      <c r="D87" s="145"/>
      <c r="E87" s="71"/>
    </row>
    <row r="88" spans="1:5" s="7" customFormat="1" ht="15" customHeight="1">
      <c r="A88" s="93"/>
      <c r="B88" s="145"/>
      <c r="C88" s="145"/>
      <c r="D88" s="145"/>
      <c r="E88" s="71"/>
    </row>
    <row r="89" spans="1:5" s="7" customFormat="1" ht="15" customHeight="1">
      <c r="A89" s="93"/>
      <c r="B89" s="145"/>
      <c r="C89" s="71"/>
      <c r="D89" s="71"/>
      <c r="E89" s="71"/>
    </row>
    <row r="90" spans="1:5" s="7" customFormat="1" ht="15" customHeight="1">
      <c r="A90" s="93"/>
      <c r="B90" s="145"/>
      <c r="C90" s="71"/>
      <c r="D90" s="71"/>
      <c r="E90" s="71"/>
    </row>
    <row r="91" spans="1:5" s="7" customFormat="1" ht="15" customHeight="1">
      <c r="A91" s="93"/>
      <c r="B91" s="145"/>
      <c r="C91" s="71"/>
      <c r="D91" s="71"/>
      <c r="E91" s="71"/>
    </row>
    <row r="92" spans="1:5" s="7" customFormat="1" ht="15" customHeight="1">
      <c r="A92" s="93"/>
      <c r="B92" s="71"/>
      <c r="C92" s="71"/>
      <c r="D92" s="71"/>
      <c r="E92" s="71"/>
    </row>
    <row r="93" spans="1:5" s="7" customFormat="1" ht="15" customHeight="1">
      <c r="A93" s="93"/>
      <c r="B93" s="71"/>
      <c r="C93" s="71"/>
      <c r="D93" s="71"/>
      <c r="E93" s="71"/>
    </row>
    <row r="94" spans="1:5" s="7" customFormat="1" ht="15" customHeight="1">
      <c r="A94" s="93"/>
      <c r="B94" s="71"/>
      <c r="C94" s="71"/>
      <c r="D94" s="71"/>
      <c r="E94" s="71"/>
    </row>
    <row r="95" spans="1:5" s="7" customFormat="1" ht="15" customHeight="1">
      <c r="A95" s="93"/>
      <c r="B95" s="71"/>
      <c r="C95" s="71"/>
      <c r="D95" s="71"/>
      <c r="E95" s="71"/>
    </row>
    <row r="96" spans="1:5" s="7" customFormat="1" ht="15" customHeight="1">
      <c r="A96" s="93"/>
      <c r="B96" s="71"/>
      <c r="C96" s="71"/>
      <c r="D96" s="71"/>
      <c r="E96" s="71"/>
    </row>
    <row r="97" spans="1:5" s="7" customFormat="1" ht="15" customHeight="1">
      <c r="A97" s="93"/>
      <c r="B97" s="71"/>
      <c r="C97" s="71"/>
      <c r="D97" s="71"/>
      <c r="E97" s="71"/>
    </row>
    <row r="98" spans="1:5" s="7" customFormat="1" ht="15" customHeight="1">
      <c r="A98" s="93"/>
      <c r="B98" s="71"/>
      <c r="C98" s="71"/>
      <c r="D98" s="71"/>
      <c r="E98" s="71"/>
    </row>
    <row r="99" spans="1:5" s="7" customFormat="1" ht="15" customHeight="1">
      <c r="A99" s="93"/>
      <c r="B99" s="71"/>
      <c r="C99" s="71"/>
      <c r="D99" s="71"/>
      <c r="E99" s="71"/>
    </row>
    <row r="100" spans="1:5" s="7" customFormat="1" ht="15" customHeight="1">
      <c r="A100" s="93"/>
      <c r="B100" s="71"/>
      <c r="C100" s="71"/>
      <c r="D100" s="71"/>
      <c r="E100" s="71"/>
    </row>
    <row r="101" spans="1:5" s="7" customFormat="1" ht="15" customHeight="1">
      <c r="A101" s="93"/>
      <c r="B101" s="71"/>
      <c r="C101" s="71"/>
      <c r="D101" s="71"/>
      <c r="E101" s="71"/>
    </row>
    <row r="102" spans="1:5" s="7" customFormat="1" ht="15" customHeight="1">
      <c r="A102" s="93"/>
      <c r="B102" s="71"/>
      <c r="C102" s="71"/>
      <c r="D102" s="71"/>
      <c r="E102" s="71"/>
    </row>
    <row r="103" spans="1:5" s="7" customFormat="1" ht="15" customHeight="1">
      <c r="A103" s="93"/>
      <c r="B103" s="71"/>
      <c r="C103" s="71"/>
      <c r="D103" s="71"/>
      <c r="E103" s="71"/>
    </row>
    <row r="104" spans="1:5" s="7" customFormat="1" ht="15" customHeight="1">
      <c r="A104" s="93"/>
      <c r="B104" s="71"/>
      <c r="C104" s="71"/>
      <c r="D104" s="71"/>
      <c r="E104" s="71"/>
    </row>
    <row r="105" spans="1:5" s="7" customFormat="1" ht="15" customHeight="1">
      <c r="A105" s="93"/>
      <c r="B105" s="71"/>
      <c r="C105" s="71"/>
      <c r="D105" s="71"/>
      <c r="E105" s="71"/>
    </row>
    <row r="106" spans="1:5" s="7" customFormat="1" ht="15" customHeight="1">
      <c r="A106" s="93"/>
      <c r="B106" s="71"/>
      <c r="C106" s="71"/>
      <c r="D106" s="71"/>
      <c r="E106" s="71"/>
    </row>
    <row r="107" spans="1:5" s="7" customFormat="1" ht="15" customHeight="1">
      <c r="A107" s="93"/>
      <c r="B107" s="71"/>
      <c r="C107" s="71"/>
      <c r="D107" s="71"/>
      <c r="E107" s="71"/>
    </row>
    <row r="108" spans="1:5" s="7" customFormat="1" ht="15" customHeight="1">
      <c r="A108" s="93"/>
      <c r="B108" s="71"/>
      <c r="C108" s="71"/>
      <c r="D108" s="71"/>
      <c r="E108" s="71"/>
    </row>
    <row r="109" spans="1:5" s="7" customFormat="1" ht="15" customHeight="1">
      <c r="A109" s="93"/>
      <c r="B109" s="71"/>
      <c r="C109" s="71"/>
      <c r="D109" s="71"/>
      <c r="E109" s="71"/>
    </row>
    <row r="110" spans="1:5" s="7" customFormat="1" ht="15" customHeight="1">
      <c r="A110" s="93"/>
      <c r="B110" s="71"/>
      <c r="C110" s="71"/>
      <c r="D110" s="71"/>
      <c r="E110" s="71"/>
    </row>
    <row r="111" spans="1:5" s="7" customFormat="1" ht="15" customHeight="1">
      <c r="A111" s="93"/>
      <c r="B111" s="71"/>
      <c r="C111" s="71"/>
      <c r="D111" s="71"/>
      <c r="E111" s="71"/>
    </row>
    <row r="112" spans="1:5" s="7" customFormat="1" ht="15" customHeight="1">
      <c r="A112" s="93"/>
      <c r="B112" s="71"/>
      <c r="C112" s="71"/>
      <c r="D112" s="71"/>
      <c r="E112" s="71"/>
    </row>
    <row r="113" spans="1:5" s="7" customFormat="1" ht="15" customHeight="1">
      <c r="A113" s="93"/>
      <c r="B113" s="71"/>
      <c r="C113" s="71"/>
      <c r="D113" s="71"/>
      <c r="E113" s="71"/>
    </row>
    <row r="114" spans="1:5" s="7" customFormat="1" ht="15" customHeight="1">
      <c r="A114" s="93"/>
      <c r="B114" s="71"/>
      <c r="C114" s="71"/>
      <c r="D114" s="71"/>
      <c r="E114" s="71"/>
    </row>
    <row r="115" spans="1:5" s="7" customFormat="1" ht="15" customHeight="1">
      <c r="A115" s="93"/>
      <c r="B115" s="71"/>
      <c r="C115" s="71"/>
      <c r="D115" s="71"/>
      <c r="E115" s="71"/>
    </row>
    <row r="116" spans="1:5" s="7" customFormat="1" ht="15" customHeight="1">
      <c r="A116" s="93"/>
      <c r="B116" s="71"/>
      <c r="C116" s="71"/>
      <c r="D116" s="71"/>
      <c r="E116" s="71"/>
    </row>
    <row r="117" spans="1:5" s="7" customFormat="1" ht="15" customHeight="1">
      <c r="A117" s="93"/>
      <c r="B117" s="71"/>
      <c r="C117" s="71"/>
      <c r="D117" s="71"/>
      <c r="E117" s="71"/>
    </row>
    <row r="118" spans="1:5" s="7" customFormat="1" ht="15" customHeight="1">
      <c r="A118" s="93"/>
      <c r="B118" s="71"/>
      <c r="C118" s="71"/>
      <c r="D118" s="71"/>
      <c r="E118" s="71"/>
    </row>
    <row r="119" spans="1:5" s="7" customFormat="1" ht="15" customHeight="1">
      <c r="A119" s="93"/>
      <c r="B119" s="71"/>
      <c r="C119" s="71"/>
      <c r="D119" s="71"/>
      <c r="E119" s="71"/>
    </row>
    <row r="120" spans="1:5" s="7" customFormat="1" ht="15" customHeight="1">
      <c r="A120" s="93"/>
      <c r="B120" s="71"/>
      <c r="C120" s="71"/>
      <c r="D120" s="71"/>
      <c r="E120" s="71"/>
    </row>
    <row r="121" spans="1:5" s="7" customFormat="1" ht="15" customHeight="1">
      <c r="A121" s="167"/>
      <c r="B121" s="71"/>
      <c r="C121" s="71"/>
      <c r="D121" s="71"/>
      <c r="E121" s="71"/>
    </row>
    <row r="122" spans="1:5" s="7" customFormat="1" ht="15" customHeight="1">
      <c r="A122" s="167"/>
      <c r="B122" s="71"/>
      <c r="C122" s="71"/>
      <c r="D122" s="71"/>
      <c r="E122" s="71"/>
    </row>
    <row r="123" spans="1:5" s="7" customFormat="1" ht="15" customHeight="1">
      <c r="A123" s="167"/>
      <c r="B123" s="71"/>
      <c r="C123" s="71"/>
      <c r="D123" s="71"/>
      <c r="E123" s="71"/>
    </row>
    <row r="124" spans="1:5" s="7" customFormat="1" ht="15" customHeight="1">
      <c r="A124" s="167"/>
      <c r="B124" s="71"/>
      <c r="C124" s="71"/>
      <c r="D124" s="71"/>
      <c r="E124" s="71"/>
    </row>
    <row r="125" spans="1:5" s="7" customFormat="1" ht="15" customHeight="1">
      <c r="A125" s="167"/>
      <c r="B125" s="71"/>
      <c r="C125" s="71"/>
      <c r="D125" s="71"/>
      <c r="E125" s="71"/>
    </row>
    <row r="126" spans="1:5" s="7" customFormat="1" ht="15" customHeight="1">
      <c r="A126" s="167"/>
      <c r="B126" s="71"/>
      <c r="C126" s="71"/>
      <c r="D126" s="71"/>
      <c r="E126" s="71"/>
    </row>
    <row r="127" spans="1:5" s="7" customFormat="1" ht="15" customHeight="1">
      <c r="A127" s="167"/>
      <c r="B127" s="71"/>
      <c r="C127" s="71"/>
      <c r="D127" s="71"/>
      <c r="E127" s="71"/>
    </row>
    <row r="128" ht="15" customHeight="1">
      <c r="A128" s="168"/>
    </row>
    <row r="129" s="44" customFormat="1" ht="15" customHeight="1">
      <c r="A129" s="168"/>
    </row>
    <row r="130" s="44" customFormat="1" ht="15" customHeight="1">
      <c r="A130" s="168"/>
    </row>
    <row r="131" s="44" customFormat="1" ht="15" customHeight="1">
      <c r="A131" s="168"/>
    </row>
    <row r="132" s="44" customFormat="1" ht="15" customHeight="1">
      <c r="A132" s="168"/>
    </row>
    <row r="133" s="44" customFormat="1" ht="15" customHeight="1">
      <c r="A133" s="168"/>
    </row>
    <row r="134" s="44" customFormat="1" ht="15" customHeight="1">
      <c r="A134" s="168"/>
    </row>
    <row r="135" s="44" customFormat="1" ht="15" customHeight="1">
      <c r="A135" s="168"/>
    </row>
    <row r="136" s="44" customFormat="1" ht="15" customHeight="1">
      <c r="A136" s="168"/>
    </row>
    <row r="137" s="44" customFormat="1" ht="15" customHeight="1">
      <c r="A137" s="168"/>
    </row>
    <row r="138" s="44" customFormat="1" ht="15" customHeight="1">
      <c r="A138" s="168"/>
    </row>
    <row r="139" s="44" customFormat="1" ht="15" customHeight="1">
      <c r="A139" s="168"/>
    </row>
    <row r="140" s="44" customFormat="1" ht="15" customHeight="1">
      <c r="A140" s="168"/>
    </row>
    <row r="141" s="44" customFormat="1" ht="15" customHeight="1">
      <c r="A141" s="168"/>
    </row>
    <row r="142" s="44" customFormat="1" ht="15" customHeight="1">
      <c r="A142" s="168"/>
    </row>
    <row r="143" s="44" customFormat="1" ht="15" customHeight="1">
      <c r="A143" s="168"/>
    </row>
    <row r="144" s="44" customFormat="1" ht="15" customHeight="1">
      <c r="A144" s="168"/>
    </row>
    <row r="145" s="44" customFormat="1" ht="15" customHeight="1">
      <c r="A145" s="168"/>
    </row>
    <row r="146" s="44" customFormat="1" ht="15" customHeight="1">
      <c r="A146" s="168"/>
    </row>
    <row r="147" s="44" customFormat="1" ht="15" customHeight="1">
      <c r="A147" s="168"/>
    </row>
    <row r="148" s="44" customFormat="1" ht="15" customHeight="1">
      <c r="A148" s="168"/>
    </row>
    <row r="149" s="44" customFormat="1" ht="15" customHeight="1">
      <c r="A149" s="168"/>
    </row>
    <row r="150" s="44" customFormat="1" ht="15" customHeight="1">
      <c r="A150" s="168"/>
    </row>
    <row r="151" s="44" customFormat="1" ht="15" customHeight="1">
      <c r="A151" s="168"/>
    </row>
    <row r="152" s="44" customFormat="1" ht="15" customHeight="1">
      <c r="A152" s="168"/>
    </row>
    <row r="153" s="44" customFormat="1" ht="15" customHeight="1">
      <c r="A153" s="168"/>
    </row>
    <row r="154" s="44" customFormat="1" ht="15" customHeight="1">
      <c r="A154" s="168"/>
    </row>
    <row r="155" s="44" customFormat="1" ht="15" customHeight="1">
      <c r="A155" s="168"/>
    </row>
    <row r="156" s="44" customFormat="1" ht="15" customHeight="1">
      <c r="A156" s="168"/>
    </row>
    <row r="157" s="44" customFormat="1" ht="15" customHeight="1">
      <c r="A157" s="168"/>
    </row>
    <row r="158" s="44" customFormat="1" ht="15" customHeight="1">
      <c r="A158" s="168"/>
    </row>
    <row r="159" s="44" customFormat="1" ht="15" customHeight="1">
      <c r="A159" s="168"/>
    </row>
    <row r="160" s="44" customFormat="1" ht="15" customHeight="1">
      <c r="A160" s="168"/>
    </row>
    <row r="161" s="44" customFormat="1" ht="15" customHeight="1">
      <c r="A161" s="168"/>
    </row>
  </sheetData>
  <sheetProtection/>
  <mergeCells count="5">
    <mergeCell ref="A1:D1"/>
    <mergeCell ref="A2:D2"/>
    <mergeCell ref="A3:D3"/>
    <mergeCell ref="A4:D4"/>
    <mergeCell ref="A5:D5"/>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5.7109375" defaultRowHeight="15" customHeight="1"/>
  <cols>
    <col min="1" max="1" width="50.7109375" style="80" customWidth="1"/>
    <col min="2" max="6" width="18.7109375" style="208" customWidth="1"/>
    <col min="7" max="16384" width="15.7109375" style="80" customWidth="1"/>
  </cols>
  <sheetData>
    <row r="1" spans="1:6" s="174" customFormat="1" ht="30" customHeight="1">
      <c r="A1" s="171" t="s">
        <v>0</v>
      </c>
      <c r="B1" s="172"/>
      <c r="C1" s="172"/>
      <c r="D1" s="172"/>
      <c r="E1" s="172"/>
      <c r="F1" s="173"/>
    </row>
    <row r="2" spans="1:6" s="178" customFormat="1" ht="15" customHeight="1">
      <c r="A2" s="175"/>
      <c r="B2" s="176"/>
      <c r="C2" s="176"/>
      <c r="D2" s="176"/>
      <c r="E2" s="176"/>
      <c r="F2" s="177"/>
    </row>
    <row r="3" spans="1:6" ht="15" customHeight="1">
      <c r="A3" s="45" t="s">
        <v>159</v>
      </c>
      <c r="B3" s="179"/>
      <c r="C3" s="179"/>
      <c r="D3" s="179"/>
      <c r="E3" s="179"/>
      <c r="F3" s="180"/>
    </row>
    <row r="4" spans="1:6" ht="15" customHeight="1">
      <c r="A4" s="45" t="s">
        <v>112</v>
      </c>
      <c r="B4" s="179"/>
      <c r="C4" s="179"/>
      <c r="D4" s="179"/>
      <c r="E4" s="179"/>
      <c r="F4" s="180"/>
    </row>
    <row r="5" spans="1:6" s="7" customFormat="1" ht="15" customHeight="1">
      <c r="A5" s="181"/>
      <c r="B5" s="182"/>
      <c r="C5" s="182"/>
      <c r="D5" s="182"/>
      <c r="E5" s="182"/>
      <c r="F5" s="182"/>
    </row>
    <row r="6" spans="2:6" s="7" customFormat="1" ht="30" customHeight="1">
      <c r="B6" s="183" t="s">
        <v>71</v>
      </c>
      <c r="C6" s="183" t="s">
        <v>72</v>
      </c>
      <c r="D6" s="183" t="s">
        <v>73</v>
      </c>
      <c r="E6" s="183" t="s">
        <v>74</v>
      </c>
      <c r="F6" s="184" t="s">
        <v>75</v>
      </c>
    </row>
    <row r="7" spans="1:6" s="89" customFormat="1" ht="15" customHeight="1">
      <c r="A7" s="185" t="s">
        <v>160</v>
      </c>
      <c r="B7" s="182"/>
      <c r="C7" s="182"/>
      <c r="D7" s="182"/>
      <c r="E7" s="182"/>
      <c r="F7" s="182"/>
    </row>
    <row r="8" spans="1:6" s="7" customFormat="1" ht="15" customHeight="1">
      <c r="A8" s="186" t="s">
        <v>161</v>
      </c>
      <c r="B8" s="187"/>
      <c r="C8" s="187"/>
      <c r="D8" s="187"/>
      <c r="E8" s="188"/>
      <c r="F8" s="188"/>
    </row>
    <row r="9" spans="1:6" s="89" customFormat="1" ht="15" customHeight="1">
      <c r="A9" s="5" t="s">
        <v>162</v>
      </c>
      <c r="B9" s="165">
        <f>-'[1]TB - Rounded'!G217</f>
        <v>1079117</v>
      </c>
      <c r="C9" s="165">
        <f>-'[1]TB - Rounded'!G213</f>
        <v>-14254</v>
      </c>
      <c r="D9" s="153">
        <f>'[1]TB - Rounded'!G202</f>
        <v>0</v>
      </c>
      <c r="E9" s="153">
        <v>0</v>
      </c>
      <c r="F9" s="165">
        <f>SUM(B9:E9)</f>
        <v>1064863</v>
      </c>
    </row>
    <row r="10" spans="1:6" s="7" customFormat="1" ht="15" customHeight="1">
      <c r="A10" s="5" t="s">
        <v>163</v>
      </c>
      <c r="B10" s="189">
        <f>-'[1]TB - Rounded'!G218</f>
        <v>413688</v>
      </c>
      <c r="C10" s="187">
        <f>-'[1]TB - Rounded'!G214</f>
        <v>-5272</v>
      </c>
      <c r="D10" s="153">
        <f>'[1]TB - Rounded'!G203</f>
        <v>0</v>
      </c>
      <c r="E10" s="153">
        <v>0</v>
      </c>
      <c r="F10" s="189">
        <f>SUM(B10:E10)</f>
        <v>408416</v>
      </c>
    </row>
    <row r="11" spans="1:6" s="7" customFormat="1" ht="15" customHeight="1">
      <c r="A11" s="5" t="s">
        <v>164</v>
      </c>
      <c r="B11" s="189">
        <f>-'[1]TB - Rounded'!G219</f>
        <v>4011</v>
      </c>
      <c r="C11" s="187">
        <f>-'[1]TB - Rounded'!G215</f>
        <v>-93</v>
      </c>
      <c r="D11" s="153">
        <v>0</v>
      </c>
      <c r="E11" s="153">
        <v>0</v>
      </c>
      <c r="F11" s="189">
        <f>SUM(B11:E11)</f>
        <v>3918</v>
      </c>
    </row>
    <row r="12" spans="1:6" s="194" customFormat="1" ht="15" customHeight="1" thickBot="1">
      <c r="A12" s="190" t="s">
        <v>165</v>
      </c>
      <c r="B12" s="191">
        <f>SUM(B9:B11)</f>
        <v>1496816</v>
      </c>
      <c r="C12" s="98">
        <f>SUM(C9:C11)</f>
        <v>-19619</v>
      </c>
      <c r="D12" s="192">
        <f>SUM(D9:D11)</f>
        <v>0</v>
      </c>
      <c r="E12" s="192">
        <f>SUM(E9:E11)</f>
        <v>0</v>
      </c>
      <c r="F12" s="193">
        <f>SUM(F9:F11)</f>
        <v>1477197</v>
      </c>
    </row>
    <row r="13" spans="1:6" s="194" customFormat="1" ht="15" customHeight="1" thickTop="1">
      <c r="A13" s="5"/>
      <c r="B13" s="195"/>
      <c r="C13" s="195"/>
      <c r="D13" s="195"/>
      <c r="E13" s="195"/>
      <c r="F13" s="196"/>
    </row>
    <row r="14" spans="1:6" s="194" customFormat="1" ht="30" customHeight="1">
      <c r="A14" s="186" t="s">
        <v>166</v>
      </c>
      <c r="B14" s="195"/>
      <c r="C14" s="195"/>
      <c r="D14" s="195"/>
      <c r="E14" s="195"/>
      <c r="F14" s="197"/>
    </row>
    <row r="15" spans="1:6" s="194" customFormat="1" ht="15" customHeight="1">
      <c r="A15" s="5" t="s">
        <v>162</v>
      </c>
      <c r="B15" s="187">
        <f>'Premiums YTD-8'!B15</f>
        <v>1569092</v>
      </c>
      <c r="C15" s="187">
        <f>'Premiums YTD-8'!C15</f>
        <v>560328</v>
      </c>
      <c r="D15" s="153">
        <f>'Premiums YTD-8'!D15</f>
        <v>0</v>
      </c>
      <c r="E15" s="153">
        <f>'Premiums YTD-8'!E15</f>
        <v>0</v>
      </c>
      <c r="F15" s="198">
        <f>SUM(B15:E15)</f>
        <v>2129420</v>
      </c>
    </row>
    <row r="16" spans="1:6" s="194" customFormat="1" ht="15" customHeight="1">
      <c r="A16" s="5" t="s">
        <v>167</v>
      </c>
      <c r="B16" s="187">
        <f>'Premiums YTD-8'!B16</f>
        <v>592637</v>
      </c>
      <c r="C16" s="187">
        <f>'Premiums YTD-8'!C16</f>
        <v>204129</v>
      </c>
      <c r="D16" s="153">
        <f>'Premiums YTD-8'!D16</f>
        <v>0</v>
      </c>
      <c r="E16" s="153">
        <f>'Premiums YTD-8'!E16</f>
        <v>0</v>
      </c>
      <c r="F16" s="198">
        <f>SUM(B16:E16)</f>
        <v>796766</v>
      </c>
    </row>
    <row r="17" spans="1:6" s="194" customFormat="1" ht="15" customHeight="1">
      <c r="A17" s="5" t="s">
        <v>168</v>
      </c>
      <c r="B17" s="187">
        <f>'Premiums YTD-8'!B17</f>
        <v>5013</v>
      </c>
      <c r="C17" s="187">
        <f>'Premiums YTD-8'!C17</f>
        <v>1284</v>
      </c>
      <c r="D17" s="153">
        <f>'Premiums YTD-8'!D17</f>
        <v>0</v>
      </c>
      <c r="E17" s="153">
        <f>'Premiums YTD-8'!E17</f>
        <v>0</v>
      </c>
      <c r="F17" s="198">
        <f>SUM(B17:E17)</f>
        <v>6297</v>
      </c>
    </row>
    <row r="18" spans="1:6" s="194" customFormat="1" ht="15" customHeight="1" thickBot="1">
      <c r="A18" s="190" t="s">
        <v>165</v>
      </c>
      <c r="B18" s="199">
        <f>SUM(B15:B17)</f>
        <v>2166742</v>
      </c>
      <c r="C18" s="199">
        <f>SUM(C15:C17)</f>
        <v>765741</v>
      </c>
      <c r="D18" s="192">
        <f>SUM(D15:D17)</f>
        <v>0</v>
      </c>
      <c r="E18" s="192">
        <f>SUM(E15:E17)</f>
        <v>0</v>
      </c>
      <c r="F18" s="200">
        <f>SUM(F15:F17)</f>
        <v>2932483</v>
      </c>
    </row>
    <row r="19" spans="1:6" s="194" customFormat="1" ht="15" customHeight="1" thickTop="1">
      <c r="A19" s="5"/>
      <c r="B19" s="195"/>
      <c r="C19" s="195"/>
      <c r="D19" s="195"/>
      <c r="E19" s="195"/>
      <c r="F19" s="196"/>
    </row>
    <row r="20" spans="1:6" s="194" customFormat="1" ht="30" customHeight="1">
      <c r="A20" s="186" t="s">
        <v>169</v>
      </c>
      <c r="B20" s="201"/>
      <c r="C20" s="201"/>
      <c r="D20" s="201"/>
      <c r="E20" s="201"/>
      <c r="F20" s="197"/>
    </row>
    <row r="21" spans="1:6" s="194" customFormat="1" ht="15" customHeight="1">
      <c r="A21" s="5" t="s">
        <v>162</v>
      </c>
      <c r="B21" s="187">
        <v>878534</v>
      </c>
      <c r="C21" s="187">
        <v>1278433</v>
      </c>
      <c r="D21" s="153">
        <v>0</v>
      </c>
      <c r="E21" s="153">
        <v>0</v>
      </c>
      <c r="F21" s="198">
        <f>SUM(B21:E21)</f>
        <v>2156967</v>
      </c>
    </row>
    <row r="22" spans="1:6" s="194" customFormat="1" ht="15" customHeight="1">
      <c r="A22" s="5" t="s">
        <v>163</v>
      </c>
      <c r="B22" s="187">
        <v>324080</v>
      </c>
      <c r="C22" s="187">
        <v>474201</v>
      </c>
      <c r="D22" s="153">
        <v>0</v>
      </c>
      <c r="E22" s="153">
        <v>0</v>
      </c>
      <c r="F22" s="198">
        <f>SUM(B22:E22)</f>
        <v>798281</v>
      </c>
    </row>
    <row r="23" spans="1:6" s="194" customFormat="1" ht="15" customHeight="1">
      <c r="A23" s="5" t="s">
        <v>164</v>
      </c>
      <c r="B23" s="187">
        <v>2213</v>
      </c>
      <c r="C23" s="187">
        <v>3473</v>
      </c>
      <c r="D23" s="195">
        <v>0</v>
      </c>
      <c r="E23" s="195">
        <v>0</v>
      </c>
      <c r="F23" s="198">
        <f>SUM(B23:E23)</f>
        <v>5686</v>
      </c>
    </row>
    <row r="24" spans="1:6" s="194" customFormat="1" ht="15" customHeight="1" thickBot="1">
      <c r="A24" s="190" t="s">
        <v>165</v>
      </c>
      <c r="B24" s="199">
        <f>SUM(B21:B23)</f>
        <v>1204827</v>
      </c>
      <c r="C24" s="199">
        <f>SUM(C21:C23)</f>
        <v>1756107</v>
      </c>
      <c r="D24" s="192">
        <f>SUM(D21:D23)</f>
        <v>0</v>
      </c>
      <c r="E24" s="192">
        <f>SUM(E21:E23)</f>
        <v>0</v>
      </c>
      <c r="F24" s="200">
        <f>SUM(F21:F23)</f>
        <v>2960934</v>
      </c>
    </row>
    <row r="25" spans="1:6" s="203" customFormat="1" ht="15" customHeight="1" thickTop="1">
      <c r="A25" s="202"/>
      <c r="B25" s="195"/>
      <c r="C25" s="195"/>
      <c r="D25" s="195"/>
      <c r="E25" s="195"/>
      <c r="F25" s="197"/>
    </row>
    <row r="26" spans="1:6" s="194" customFormat="1" ht="15" customHeight="1">
      <c r="A26" s="186" t="s">
        <v>170</v>
      </c>
      <c r="B26" s="195"/>
      <c r="C26" s="195"/>
      <c r="D26" s="195"/>
      <c r="E26" s="195"/>
      <c r="F26" s="197"/>
    </row>
    <row r="27" spans="1:6" s="194" customFormat="1" ht="15" customHeight="1">
      <c r="A27" s="5" t="s">
        <v>162</v>
      </c>
      <c r="B27" s="187">
        <f aca="true" t="shared" si="0" ref="B27:E29">B9-(B15-B21)</f>
        <v>388559</v>
      </c>
      <c r="C27" s="187">
        <f t="shared" si="0"/>
        <v>703851</v>
      </c>
      <c r="D27" s="153">
        <f t="shared" si="0"/>
        <v>0</v>
      </c>
      <c r="E27" s="153">
        <f t="shared" si="0"/>
        <v>0</v>
      </c>
      <c r="F27" s="187">
        <f>SUM(B27:E27)</f>
        <v>1092410</v>
      </c>
    </row>
    <row r="28" spans="1:6" s="194" customFormat="1" ht="15" customHeight="1">
      <c r="A28" s="5" t="s">
        <v>163</v>
      </c>
      <c r="B28" s="187">
        <f t="shared" si="0"/>
        <v>145131</v>
      </c>
      <c r="C28" s="187">
        <f t="shared" si="0"/>
        <v>264800</v>
      </c>
      <c r="D28" s="153">
        <f t="shared" si="0"/>
        <v>0</v>
      </c>
      <c r="E28" s="153">
        <f t="shared" si="0"/>
        <v>0</v>
      </c>
      <c r="F28" s="187">
        <f>SUM(B28:E28)</f>
        <v>409931</v>
      </c>
    </row>
    <row r="29" spans="1:6" s="194" customFormat="1" ht="15" customHeight="1">
      <c r="A29" s="204" t="s">
        <v>164</v>
      </c>
      <c r="B29" s="187">
        <f t="shared" si="0"/>
        <v>1211</v>
      </c>
      <c r="C29" s="187">
        <f t="shared" si="0"/>
        <v>2096</v>
      </c>
      <c r="D29" s="153">
        <f t="shared" si="0"/>
        <v>0</v>
      </c>
      <c r="E29" s="153">
        <f t="shared" si="0"/>
        <v>0</v>
      </c>
      <c r="F29" s="205">
        <f>SUM(B29:E29)</f>
        <v>3307</v>
      </c>
    </row>
    <row r="30" spans="1:6" s="194" customFormat="1" ht="15" customHeight="1" thickBot="1">
      <c r="A30" s="190" t="s">
        <v>165</v>
      </c>
      <c r="B30" s="206">
        <f>SUM(B27:B29)</f>
        <v>534901</v>
      </c>
      <c r="C30" s="206">
        <f>SUM(C27:C29)</f>
        <v>970747</v>
      </c>
      <c r="D30" s="207">
        <f>SUM(D27:D29)</f>
        <v>0</v>
      </c>
      <c r="E30" s="207">
        <f>SUM(E27:E29)</f>
        <v>0</v>
      </c>
      <c r="F30" s="206">
        <f>SUM(F27:F29)</f>
        <v>1505648</v>
      </c>
    </row>
    <row r="31" spans="2:6" s="7" customFormat="1" ht="15" customHeight="1" thickTop="1">
      <c r="B31" s="196"/>
      <c r="C31" s="196"/>
      <c r="D31" s="196"/>
      <c r="E31" s="196"/>
      <c r="F31" s="196"/>
    </row>
    <row r="32" spans="1:6" s="7" customFormat="1" ht="15" customHeight="1">
      <c r="A32" s="296" t="s">
        <v>171</v>
      </c>
      <c r="B32" s="297"/>
      <c r="C32" s="297"/>
      <c r="D32" s="297"/>
      <c r="E32" s="296"/>
      <c r="F32" s="296"/>
    </row>
    <row r="33" spans="1:6" s="7" customFormat="1" ht="15" customHeight="1">
      <c r="A33" s="296"/>
      <c r="B33" s="297"/>
      <c r="C33" s="297"/>
      <c r="D33" s="297"/>
      <c r="E33" s="296"/>
      <c r="F33" s="296"/>
    </row>
  </sheetData>
  <sheetProtection/>
  <mergeCells count="1">
    <mergeCell ref="A32:F33"/>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selection activeCell="A1" sqref="A1"/>
    </sheetView>
  </sheetViews>
  <sheetFormatPr defaultColWidth="15.7109375" defaultRowHeight="15" customHeight="1"/>
  <cols>
    <col min="1" max="1" width="52.00390625" style="80" customWidth="1"/>
    <col min="2" max="6" width="18.7109375" style="208" customWidth="1"/>
    <col min="7" max="16384" width="15.7109375" style="80" customWidth="1"/>
  </cols>
  <sheetData>
    <row r="1" spans="1:6" s="174" customFormat="1" ht="30" customHeight="1">
      <c r="A1" s="171" t="s">
        <v>0</v>
      </c>
      <c r="B1" s="172"/>
      <c r="C1" s="172"/>
      <c r="D1" s="172"/>
      <c r="E1" s="172"/>
      <c r="F1" s="173"/>
    </row>
    <row r="2" spans="1:6" s="178" customFormat="1" ht="15" customHeight="1">
      <c r="A2" s="175"/>
      <c r="B2" s="176"/>
      <c r="C2" s="176"/>
      <c r="D2" s="176"/>
      <c r="E2" s="176"/>
      <c r="F2" s="177"/>
    </row>
    <row r="3" spans="1:6" ht="15" customHeight="1">
      <c r="A3" s="45" t="s">
        <v>159</v>
      </c>
      <c r="B3" s="179"/>
      <c r="C3" s="179"/>
      <c r="D3" s="179"/>
      <c r="E3" s="179"/>
      <c r="F3" s="180"/>
    </row>
    <row r="4" spans="1:6" ht="15" customHeight="1">
      <c r="A4" s="45" t="s">
        <v>158</v>
      </c>
      <c r="B4" s="179"/>
      <c r="C4" s="179"/>
      <c r="D4" s="179"/>
      <c r="E4" s="179"/>
      <c r="F4" s="180"/>
    </row>
    <row r="5" spans="1:6" s="7" customFormat="1" ht="15" customHeight="1">
      <c r="A5" s="181"/>
      <c r="B5" s="182"/>
      <c r="C5" s="182"/>
      <c r="D5" s="182"/>
      <c r="E5" s="182"/>
      <c r="F5" s="182"/>
    </row>
    <row r="6" spans="2:6" s="7" customFormat="1" ht="30" customHeight="1">
      <c r="B6" s="183" t="s">
        <v>71</v>
      </c>
      <c r="C6" s="183" t="s">
        <v>72</v>
      </c>
      <c r="D6" s="183" t="s">
        <v>73</v>
      </c>
      <c r="E6" s="183" t="s">
        <v>74</v>
      </c>
      <c r="F6" s="184" t="s">
        <v>75</v>
      </c>
    </row>
    <row r="7" spans="1:6" s="7" customFormat="1" ht="15" customHeight="1">
      <c r="A7" s="185" t="s">
        <v>160</v>
      </c>
      <c r="B7" s="182"/>
      <c r="C7" s="182"/>
      <c r="D7" s="182"/>
      <c r="E7" s="182"/>
      <c r="F7" s="182"/>
    </row>
    <row r="8" spans="1:6" s="7" customFormat="1" ht="15" customHeight="1">
      <c r="A8" s="186" t="s">
        <v>161</v>
      </c>
      <c r="B8" s="188"/>
      <c r="C8" s="188"/>
      <c r="D8" s="188"/>
      <c r="E8" s="188"/>
      <c r="F8" s="188"/>
    </row>
    <row r="9" spans="1:6" s="89" customFormat="1" ht="15" customHeight="1">
      <c r="A9" s="5" t="s">
        <v>162</v>
      </c>
      <c r="B9" s="165">
        <f>-'[1]TB - Rounded'!I217</f>
        <v>2082036</v>
      </c>
      <c r="C9" s="165">
        <f>-'[1]TB - Rounded'!I213</f>
        <v>-20356</v>
      </c>
      <c r="D9" s="165">
        <f>-'[1]TB - Rounded'!I210</f>
        <v>-694</v>
      </c>
      <c r="E9" s="153">
        <v>0</v>
      </c>
      <c r="F9" s="165">
        <f>SUM(B9:E9)</f>
        <v>2060986</v>
      </c>
    </row>
    <row r="10" spans="1:6" s="7" customFormat="1" ht="15" customHeight="1">
      <c r="A10" s="5" t="s">
        <v>163</v>
      </c>
      <c r="B10" s="189">
        <f>-'[1]TB - Rounded'!I218</f>
        <v>784176</v>
      </c>
      <c r="C10" s="187">
        <f>-'[1]TB - Rounded'!I214</f>
        <v>-10542</v>
      </c>
      <c r="D10" s="187">
        <f>-'[1]TB - Rounded'!I211</f>
        <v>-241</v>
      </c>
      <c r="E10" s="153">
        <v>0</v>
      </c>
      <c r="F10" s="189">
        <f>SUM(B10:E10)</f>
        <v>773393</v>
      </c>
    </row>
    <row r="11" spans="1:6" s="7" customFormat="1" ht="15" customHeight="1">
      <c r="A11" s="5" t="s">
        <v>164</v>
      </c>
      <c r="B11" s="189">
        <f>-'[1]TB - Rounded'!I219</f>
        <v>6742</v>
      </c>
      <c r="C11" s="187">
        <f>-'[1]TB - Rounded'!I215</f>
        <v>148</v>
      </c>
      <c r="D11" s="153">
        <v>0</v>
      </c>
      <c r="E11" s="153">
        <v>0</v>
      </c>
      <c r="F11" s="189">
        <f>SUM(B11:E11)</f>
        <v>6890</v>
      </c>
    </row>
    <row r="12" spans="1:6" s="194" customFormat="1" ht="15" customHeight="1" thickBot="1">
      <c r="A12" s="190" t="s">
        <v>165</v>
      </c>
      <c r="B12" s="191">
        <f>SUM(B9:B11)</f>
        <v>2872954</v>
      </c>
      <c r="C12" s="98">
        <f>SUM(C9:C11)</f>
        <v>-30750</v>
      </c>
      <c r="D12" s="98">
        <f>SUM(D9:D11)</f>
        <v>-935</v>
      </c>
      <c r="E12" s="192">
        <f>SUM(E9:E11)</f>
        <v>0</v>
      </c>
      <c r="F12" s="193">
        <f>SUM(F9:F11)</f>
        <v>2841269</v>
      </c>
    </row>
    <row r="13" spans="1:6" s="194" customFormat="1" ht="15" customHeight="1" thickTop="1">
      <c r="A13" s="5"/>
      <c r="B13" s="195"/>
      <c r="C13" s="195"/>
      <c r="D13" s="195"/>
      <c r="E13" s="195"/>
      <c r="F13" s="196"/>
    </row>
    <row r="14" spans="1:6" s="194" customFormat="1" ht="30" customHeight="1">
      <c r="A14" s="186" t="s">
        <v>166</v>
      </c>
      <c r="B14" s="195"/>
      <c r="C14" s="195"/>
      <c r="D14" s="195"/>
      <c r="E14" s="195"/>
      <c r="F14" s="197"/>
    </row>
    <row r="15" spans="1:6" s="194" customFormat="1" ht="15" customHeight="1">
      <c r="A15" s="5" t="s">
        <v>162</v>
      </c>
      <c r="B15" s="209">
        <f>-'[1]TB - Rounded'!I67</f>
        <v>1569092</v>
      </c>
      <c r="C15" s="209">
        <f>-'[1]TB - Rounded'!I63</f>
        <v>560328</v>
      </c>
      <c r="D15" s="153">
        <v>0</v>
      </c>
      <c r="E15" s="153">
        <v>0</v>
      </c>
      <c r="F15" s="198">
        <f>SUM(B15:E15)</f>
        <v>2129420</v>
      </c>
    </row>
    <row r="16" spans="1:6" s="194" customFormat="1" ht="15" customHeight="1">
      <c r="A16" s="5" t="s">
        <v>167</v>
      </c>
      <c r="B16" s="209">
        <f>-'[1]TB - Rounded'!I68</f>
        <v>592637</v>
      </c>
      <c r="C16" s="209">
        <f>-'[1]TB - Rounded'!I64</f>
        <v>204129</v>
      </c>
      <c r="D16" s="153">
        <v>0</v>
      </c>
      <c r="E16" s="153">
        <v>0</v>
      </c>
      <c r="F16" s="198">
        <f>SUM(B16:E16)</f>
        <v>796766</v>
      </c>
    </row>
    <row r="17" spans="1:6" s="194" customFormat="1" ht="15" customHeight="1">
      <c r="A17" s="5" t="s">
        <v>168</v>
      </c>
      <c r="B17" s="209">
        <f>-'[1]TB - Rounded'!I69</f>
        <v>5013</v>
      </c>
      <c r="C17" s="209">
        <f>-'[1]TB - Rounded'!I65</f>
        <v>1284</v>
      </c>
      <c r="D17" s="153">
        <v>0</v>
      </c>
      <c r="E17" s="153">
        <v>0</v>
      </c>
      <c r="F17" s="198">
        <f>SUM(B17:E17)</f>
        <v>6297</v>
      </c>
    </row>
    <row r="18" spans="1:6" s="194" customFormat="1" ht="15" customHeight="1" thickBot="1">
      <c r="A18" s="190" t="s">
        <v>165</v>
      </c>
      <c r="B18" s="199">
        <f>SUM(B15:B17)</f>
        <v>2166742</v>
      </c>
      <c r="C18" s="199">
        <f>SUM(C15:C17)</f>
        <v>765741</v>
      </c>
      <c r="D18" s="192">
        <f>SUM(D15:D17)</f>
        <v>0</v>
      </c>
      <c r="E18" s="192">
        <f>SUM(E15:E17)</f>
        <v>0</v>
      </c>
      <c r="F18" s="200">
        <f>SUM(F15:F17)</f>
        <v>2932483</v>
      </c>
    </row>
    <row r="19" spans="1:6" s="194" customFormat="1" ht="15" customHeight="1" thickTop="1">
      <c r="A19" s="5"/>
      <c r="B19" s="195"/>
      <c r="C19" s="195"/>
      <c r="D19" s="195"/>
      <c r="E19" s="195"/>
      <c r="F19" s="196"/>
    </row>
    <row r="20" spans="1:6" s="194" customFormat="1" ht="30" customHeight="1">
      <c r="A20" s="186" t="s">
        <v>172</v>
      </c>
      <c r="B20" s="201"/>
      <c r="C20" s="201"/>
      <c r="D20" s="201"/>
      <c r="E20" s="201"/>
      <c r="F20" s="197"/>
    </row>
    <row r="21" spans="1:6" s="194" customFormat="1" ht="15" customHeight="1">
      <c r="A21" s="5" t="s">
        <v>162</v>
      </c>
      <c r="B21" s="153">
        <v>0</v>
      </c>
      <c r="C21" s="209">
        <v>2271496</v>
      </c>
      <c r="D21" s="153">
        <v>0</v>
      </c>
      <c r="E21" s="153">
        <v>0</v>
      </c>
      <c r="F21" s="198">
        <f>SUM(B21:E21)</f>
        <v>2271496</v>
      </c>
    </row>
    <row r="22" spans="1:6" s="194" customFormat="1" ht="15" customHeight="1">
      <c r="A22" s="5" t="s">
        <v>163</v>
      </c>
      <c r="B22" s="153">
        <v>0</v>
      </c>
      <c r="C22" s="209">
        <v>850254</v>
      </c>
      <c r="D22" s="153">
        <v>0</v>
      </c>
      <c r="E22" s="153">
        <v>0</v>
      </c>
      <c r="F22" s="198">
        <f>SUM(B22:E22)</f>
        <v>850254</v>
      </c>
    </row>
    <row r="23" spans="1:6" s="194" customFormat="1" ht="15" customHeight="1">
      <c r="A23" s="5" t="s">
        <v>164</v>
      </c>
      <c r="B23" s="195">
        <v>0</v>
      </c>
      <c r="C23" s="209">
        <v>6170</v>
      </c>
      <c r="D23" s="195">
        <v>0</v>
      </c>
      <c r="E23" s="195">
        <v>0</v>
      </c>
      <c r="F23" s="198">
        <f>SUM(B23:E23)</f>
        <v>6170</v>
      </c>
    </row>
    <row r="24" spans="1:6" s="194" customFormat="1" ht="15" customHeight="1" thickBot="1">
      <c r="A24" s="190" t="s">
        <v>165</v>
      </c>
      <c r="B24" s="192">
        <f>SUM(B21:B23)</f>
        <v>0</v>
      </c>
      <c r="C24" s="199">
        <f>SUM(C21:C23)</f>
        <v>3127920</v>
      </c>
      <c r="D24" s="192">
        <f>SUM(D21:D23)</f>
        <v>0</v>
      </c>
      <c r="E24" s="192">
        <f>SUM(E21:E23)</f>
        <v>0</v>
      </c>
      <c r="F24" s="200">
        <f>SUM(F21:F23)</f>
        <v>3127920</v>
      </c>
    </row>
    <row r="25" spans="1:6" s="203" customFormat="1" ht="15" customHeight="1" thickTop="1">
      <c r="A25" s="202"/>
      <c r="B25" s="195"/>
      <c r="C25" s="195"/>
      <c r="D25" s="195"/>
      <c r="E25" s="195"/>
      <c r="F25" s="197"/>
    </row>
    <row r="26" spans="1:6" s="194" customFormat="1" ht="15" customHeight="1">
      <c r="A26" s="186" t="s">
        <v>170</v>
      </c>
      <c r="B26" s="195"/>
      <c r="C26" s="195"/>
      <c r="D26" s="195"/>
      <c r="E26" s="195"/>
      <c r="F26" s="197"/>
    </row>
    <row r="27" spans="1:6" s="194" customFormat="1" ht="15" customHeight="1">
      <c r="A27" s="5" t="s">
        <v>162</v>
      </c>
      <c r="B27" s="209">
        <f aca="true" t="shared" si="0" ref="B27:E29">B9-(B15-B21)</f>
        <v>512944</v>
      </c>
      <c r="C27" s="209">
        <f t="shared" si="0"/>
        <v>1690812</v>
      </c>
      <c r="D27" s="187">
        <f t="shared" si="0"/>
        <v>-694</v>
      </c>
      <c r="E27" s="153">
        <f t="shared" si="0"/>
        <v>0</v>
      </c>
      <c r="F27" s="209">
        <f>SUM(B27:E27)</f>
        <v>2203062</v>
      </c>
    </row>
    <row r="28" spans="1:6" s="194" customFormat="1" ht="15" customHeight="1">
      <c r="A28" s="5" t="s">
        <v>163</v>
      </c>
      <c r="B28" s="209">
        <f t="shared" si="0"/>
        <v>191539</v>
      </c>
      <c r="C28" s="209">
        <f t="shared" si="0"/>
        <v>635583</v>
      </c>
      <c r="D28" s="187">
        <f t="shared" si="0"/>
        <v>-241</v>
      </c>
      <c r="E28" s="153">
        <f t="shared" si="0"/>
        <v>0</v>
      </c>
      <c r="F28" s="209">
        <f>SUM(B28:E28)</f>
        <v>826881</v>
      </c>
    </row>
    <row r="29" spans="1:6" s="194" customFormat="1" ht="15" customHeight="1">
      <c r="A29" s="204" t="s">
        <v>164</v>
      </c>
      <c r="B29" s="198">
        <f t="shared" si="0"/>
        <v>1729</v>
      </c>
      <c r="C29" s="198">
        <f t="shared" si="0"/>
        <v>5034</v>
      </c>
      <c r="D29" s="153">
        <f t="shared" si="0"/>
        <v>0</v>
      </c>
      <c r="E29" s="153">
        <f t="shared" si="0"/>
        <v>0</v>
      </c>
      <c r="F29" s="198">
        <f>SUM(B29:E29)</f>
        <v>6763</v>
      </c>
    </row>
    <row r="30" spans="1:6" s="194" customFormat="1" ht="15" customHeight="1" thickBot="1">
      <c r="A30" s="190" t="s">
        <v>165</v>
      </c>
      <c r="B30" s="206">
        <f>SUM(B27:B29)</f>
        <v>706212</v>
      </c>
      <c r="C30" s="206">
        <f>SUM(C27:C29)</f>
        <v>2331429</v>
      </c>
      <c r="D30" s="206">
        <f>SUM(D27:D29)</f>
        <v>-935</v>
      </c>
      <c r="E30" s="207">
        <f>SUM(E27:E29)</f>
        <v>0</v>
      </c>
      <c r="F30" s="206">
        <f>SUM(F27:F29)</f>
        <v>3036706</v>
      </c>
    </row>
    <row r="31" spans="1:6" s="194" customFormat="1" ht="15" customHeight="1" thickTop="1">
      <c r="A31" s="190"/>
      <c r="B31" s="18"/>
      <c r="C31" s="18"/>
      <c r="D31" s="18"/>
      <c r="E31" s="210"/>
      <c r="F31" s="18"/>
    </row>
    <row r="32" spans="1:6" s="211" customFormat="1" ht="19.5" customHeight="1">
      <c r="A32" s="296" t="s">
        <v>173</v>
      </c>
      <c r="B32" s="296"/>
      <c r="C32" s="296"/>
      <c r="D32" s="296"/>
      <c r="E32" s="296"/>
      <c r="F32" s="296"/>
    </row>
    <row r="33" spans="1:6" s="211" customFormat="1" ht="19.5" customHeight="1">
      <c r="A33" s="296"/>
      <c r="B33" s="296"/>
      <c r="C33" s="296"/>
      <c r="D33" s="296"/>
      <c r="E33" s="296"/>
      <c r="F33" s="296"/>
    </row>
    <row r="34" spans="1:6" s="211" customFormat="1" ht="19.5" customHeight="1">
      <c r="A34" s="296"/>
      <c r="B34" s="296"/>
      <c r="C34" s="296"/>
      <c r="D34" s="296"/>
      <c r="E34" s="296"/>
      <c r="F34" s="296"/>
    </row>
    <row r="35" spans="1:6" s="214" customFormat="1" ht="13.5" customHeight="1">
      <c r="A35" s="212"/>
      <c r="B35" s="298" t="s">
        <v>174</v>
      </c>
      <c r="C35" s="213"/>
      <c r="D35" s="212"/>
      <c r="E35" s="298" t="s">
        <v>174</v>
      </c>
      <c r="F35" s="213"/>
    </row>
    <row r="36" spans="1:6" s="214" customFormat="1" ht="13.5">
      <c r="A36" s="213" t="s">
        <v>175</v>
      </c>
      <c r="B36" s="298"/>
      <c r="C36" s="215" t="s">
        <v>176</v>
      </c>
      <c r="D36" s="213" t="s">
        <v>175</v>
      </c>
      <c r="E36" s="298"/>
      <c r="F36" s="215" t="s">
        <v>176</v>
      </c>
    </row>
    <row r="37" spans="1:6" s="218" customFormat="1" ht="15.75">
      <c r="A37" s="216" t="s">
        <v>177</v>
      </c>
      <c r="B37" s="217">
        <v>522245</v>
      </c>
      <c r="C37" s="217">
        <f>B37+61243</f>
        <v>583488</v>
      </c>
      <c r="D37" s="216" t="s">
        <v>178</v>
      </c>
      <c r="E37" s="217">
        <v>452213.12</v>
      </c>
      <c r="F37" s="217">
        <f>E37+56723</f>
        <v>508936.12</v>
      </c>
    </row>
    <row r="38" spans="1:7" s="218" customFormat="1" ht="15.75">
      <c r="A38" s="216" t="s">
        <v>179</v>
      </c>
      <c r="B38" s="217">
        <v>503820</v>
      </c>
      <c r="C38" s="217">
        <f>B38+57482</f>
        <v>561302</v>
      </c>
      <c r="D38" s="216" t="s">
        <v>180</v>
      </c>
      <c r="E38" s="217">
        <v>443423</v>
      </c>
      <c r="F38" s="217">
        <f>E38+55303</f>
        <v>498726</v>
      </c>
      <c r="G38" s="219"/>
    </row>
    <row r="39" spans="1:7" s="218" customFormat="1" ht="15.75">
      <c r="A39" s="216" t="s">
        <v>181</v>
      </c>
      <c r="B39" s="217">
        <v>495903.19999999995</v>
      </c>
      <c r="C39" s="217">
        <f>B39+58834</f>
        <v>554737.2</v>
      </c>
      <c r="D39" s="216"/>
      <c r="E39" s="217"/>
      <c r="F39" s="217"/>
      <c r="G39" s="219"/>
    </row>
    <row r="40" spans="1:7" s="218" customFormat="1" ht="15.75">
      <c r="A40" s="216" t="s">
        <v>182</v>
      </c>
      <c r="B40" s="217">
        <v>477215.25</v>
      </c>
      <c r="C40" s="217">
        <f>B40+58274</f>
        <v>535489.25</v>
      </c>
      <c r="D40" s="216"/>
      <c r="E40" s="217"/>
      <c r="F40" s="217"/>
      <c r="G40" s="219"/>
    </row>
    <row r="41" spans="1:6" s="75" customFormat="1" ht="13.5">
      <c r="A41" s="220"/>
      <c r="B41" s="221"/>
      <c r="C41" s="221"/>
      <c r="D41" s="221"/>
      <c r="E41" s="220"/>
      <c r="F41" s="222"/>
    </row>
    <row r="42" spans="1:6" s="75" customFormat="1" ht="13.5">
      <c r="A42" s="296" t="s">
        <v>183</v>
      </c>
      <c r="B42" s="296"/>
      <c r="C42" s="296"/>
      <c r="D42" s="296"/>
      <c r="E42" s="296"/>
      <c r="F42" s="296"/>
    </row>
    <row r="43" spans="1:6" s="75" customFormat="1" ht="15" customHeight="1">
      <c r="A43" s="296"/>
      <c r="B43" s="296"/>
      <c r="C43" s="296"/>
      <c r="D43" s="296"/>
      <c r="E43" s="296"/>
      <c r="F43" s="296"/>
    </row>
    <row r="44" spans="1:6" s="75" customFormat="1" ht="15" customHeight="1">
      <c r="A44" s="220"/>
      <c r="B44" s="221"/>
      <c r="C44" s="221"/>
      <c r="D44" s="221"/>
      <c r="E44" s="220"/>
      <c r="F44" s="222"/>
    </row>
    <row r="45" spans="1:6" s="75" customFormat="1" ht="15" customHeight="1">
      <c r="A45" s="220"/>
      <c r="B45" s="221"/>
      <c r="C45" s="221"/>
      <c r="D45" s="221"/>
      <c r="E45" s="220"/>
      <c r="F45" s="222"/>
    </row>
    <row r="46" spans="1:6" s="75" customFormat="1" ht="15" customHeight="1">
      <c r="A46" s="220"/>
      <c r="B46" s="221"/>
      <c r="C46" s="221"/>
      <c r="D46" s="221"/>
      <c r="E46" s="220"/>
      <c r="F46" s="222"/>
    </row>
    <row r="47" spans="1:6" s="75" customFormat="1" ht="15" customHeight="1">
      <c r="A47" s="220"/>
      <c r="B47" s="221"/>
      <c r="C47" s="221"/>
      <c r="D47" s="221"/>
      <c r="E47" s="220"/>
      <c r="F47" s="222"/>
    </row>
    <row r="48" spans="1:6" s="75" customFormat="1" ht="15" customHeight="1">
      <c r="A48" s="220"/>
      <c r="B48" s="221"/>
      <c r="C48" s="221"/>
      <c r="D48" s="221"/>
      <c r="E48" s="220"/>
      <c r="F48" s="222"/>
    </row>
    <row r="49" spans="1:6" s="75" customFormat="1" ht="15" customHeight="1">
      <c r="A49" s="220"/>
      <c r="B49" s="221"/>
      <c r="C49" s="221"/>
      <c r="D49" s="221"/>
      <c r="E49" s="220"/>
      <c r="F49" s="222"/>
    </row>
    <row r="50" spans="1:6" s="75" customFormat="1" ht="15" customHeight="1">
      <c r="A50" s="220"/>
      <c r="B50" s="221"/>
      <c r="C50" s="221"/>
      <c r="D50" s="221"/>
      <c r="E50" s="220"/>
      <c r="F50" s="222"/>
    </row>
    <row r="51" spans="1:6" s="75" customFormat="1" ht="15" customHeight="1">
      <c r="A51" s="220"/>
      <c r="B51" s="221"/>
      <c r="C51" s="221"/>
      <c r="D51" s="221"/>
      <c r="E51" s="220"/>
      <c r="F51" s="222"/>
    </row>
    <row r="52" spans="1:6" s="75" customFormat="1" ht="15" customHeight="1">
      <c r="A52" s="220"/>
      <c r="B52" s="221"/>
      <c r="C52" s="221"/>
      <c r="D52" s="221"/>
      <c r="E52" s="220"/>
      <c r="F52" s="222"/>
    </row>
    <row r="53" spans="1:6" s="75" customFormat="1" ht="15" customHeight="1">
      <c r="A53" s="220"/>
      <c r="B53" s="221"/>
      <c r="C53" s="221"/>
      <c r="D53" s="221"/>
      <c r="E53" s="220"/>
      <c r="F53" s="222"/>
    </row>
    <row r="54" spans="1:6" s="75" customFormat="1" ht="15" customHeight="1">
      <c r="A54" s="220"/>
      <c r="B54" s="221"/>
      <c r="C54" s="221"/>
      <c r="D54" s="221"/>
      <c r="E54" s="220"/>
      <c r="F54" s="222"/>
    </row>
    <row r="55" spans="1:6" s="75" customFormat="1" ht="15" customHeight="1">
      <c r="A55" s="220"/>
      <c r="B55" s="221"/>
      <c r="C55" s="221"/>
      <c r="D55" s="221"/>
      <c r="E55" s="220"/>
      <c r="F55" s="222"/>
    </row>
    <row r="56" spans="1:6" s="75" customFormat="1" ht="15" customHeight="1">
      <c r="A56" s="220"/>
      <c r="B56" s="221"/>
      <c r="C56" s="221"/>
      <c r="D56" s="221"/>
      <c r="E56" s="220"/>
      <c r="F56" s="222"/>
    </row>
    <row r="57" spans="1:6" s="75" customFormat="1" ht="15" customHeight="1">
      <c r="A57" s="220"/>
      <c r="B57" s="221"/>
      <c r="C57" s="221"/>
      <c r="D57" s="221"/>
      <c r="E57" s="220"/>
      <c r="F57" s="222"/>
    </row>
    <row r="58" spans="1:6" s="75" customFormat="1" ht="15" customHeight="1">
      <c r="A58" s="220"/>
      <c r="B58" s="221"/>
      <c r="C58" s="221"/>
      <c r="D58" s="221"/>
      <c r="E58" s="220"/>
      <c r="F58" s="222"/>
    </row>
  </sheetData>
  <sheetProtection/>
  <mergeCells count="4">
    <mergeCell ref="A32:F34"/>
    <mergeCell ref="B35:B36"/>
    <mergeCell ref="E35:E36"/>
    <mergeCell ref="A42:F43"/>
  </mergeCells>
  <printOptions horizontalCentered="1"/>
  <pageMargins left="0.25" right="0.25" top="0.5" bottom="0.5" header="0.25" footer="0.25"/>
  <pageSetup horizontalDpi="600" verticalDpi="600" orientation="landscape" scale="75" r:id="rId1"/>
  <headerFooter alignWithMargins="0">
    <oddFooter>&amp;CPage 8</oddFooter>
  </headerFooter>
</worksheet>
</file>

<file path=xl/worksheets/sheet9.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F1"/>
    </sheetView>
  </sheetViews>
  <sheetFormatPr defaultColWidth="15.7109375" defaultRowHeight="15" customHeight="1"/>
  <cols>
    <col min="1" max="1" width="59.00390625" style="230" customWidth="1"/>
    <col min="2" max="4" width="16.7109375" style="253" customWidth="1"/>
    <col min="5" max="6" width="16.7109375" style="247" customWidth="1"/>
    <col min="7" max="16384" width="15.7109375" style="32" customWidth="1"/>
  </cols>
  <sheetData>
    <row r="1" spans="1:6" s="223" customFormat="1" ht="24.75" customHeight="1">
      <c r="A1" s="299" t="s">
        <v>0</v>
      </c>
      <c r="B1" s="299"/>
      <c r="C1" s="299"/>
      <c r="D1" s="299"/>
      <c r="E1" s="299"/>
      <c r="F1" s="299"/>
    </row>
    <row r="2" spans="1:6" s="226" customFormat="1" ht="15" customHeight="1">
      <c r="A2" s="224"/>
      <c r="B2" s="225"/>
      <c r="C2" s="225"/>
      <c r="D2" s="225"/>
      <c r="E2" s="225"/>
      <c r="F2" s="225"/>
    </row>
    <row r="3" spans="1:6" s="227" customFormat="1" ht="15" customHeight="1">
      <c r="A3" s="300" t="s">
        <v>184</v>
      </c>
      <c r="B3" s="300"/>
      <c r="C3" s="300"/>
      <c r="D3" s="300"/>
      <c r="E3" s="300"/>
      <c r="F3" s="300"/>
    </row>
    <row r="4" spans="1:6" s="227" customFormat="1" ht="15" customHeight="1">
      <c r="A4" s="300" t="s">
        <v>185</v>
      </c>
      <c r="B4" s="300"/>
      <c r="C4" s="300"/>
      <c r="D4" s="300"/>
      <c r="E4" s="300"/>
      <c r="F4" s="300"/>
    </row>
    <row r="5" spans="1:6" s="229" customFormat="1" ht="15" customHeight="1">
      <c r="A5" s="224"/>
      <c r="B5" s="228"/>
      <c r="C5" s="228"/>
      <c r="D5" s="228"/>
      <c r="E5" s="225"/>
      <c r="F5" s="225"/>
    </row>
    <row r="6" spans="2:6" ht="30" customHeight="1">
      <c r="B6" s="183" t="s">
        <v>71</v>
      </c>
      <c r="C6" s="183" t="s">
        <v>72</v>
      </c>
      <c r="D6" s="183" t="s">
        <v>73</v>
      </c>
      <c r="E6" s="183" t="s">
        <v>74</v>
      </c>
      <c r="F6" s="184" t="s">
        <v>75</v>
      </c>
    </row>
    <row r="7" spans="1:6" ht="15" customHeight="1">
      <c r="A7" s="231" t="s">
        <v>186</v>
      </c>
      <c r="B7" s="232"/>
      <c r="C7" s="232"/>
      <c r="D7" s="232"/>
      <c r="E7" s="232"/>
      <c r="F7" s="232"/>
    </row>
    <row r="8" spans="1:6" ht="15" customHeight="1">
      <c r="A8" s="231" t="s">
        <v>187</v>
      </c>
      <c r="B8" s="233"/>
      <c r="C8" s="233"/>
      <c r="D8" s="233"/>
      <c r="E8" s="233"/>
      <c r="F8" s="233"/>
    </row>
    <row r="9" spans="1:6" ht="15" customHeight="1">
      <c r="A9" s="234" t="s">
        <v>188</v>
      </c>
      <c r="B9" s="165">
        <f>'[1]Loss Expenses Paid QTD-15'!E27</f>
        <v>132832</v>
      </c>
      <c r="C9" s="165">
        <f>'[1]Loss Expenses Paid QTD-15'!E21</f>
        <v>674753</v>
      </c>
      <c r="D9" s="153">
        <f>'[1]Loss Expenses Paid QTD-15'!E15</f>
        <v>0</v>
      </c>
      <c r="E9" s="165">
        <f>'[1]Loss Expenses Paid QTD-15'!E9+'[1]TB - Rounded'!G280</f>
        <v>29950</v>
      </c>
      <c r="F9" s="165">
        <f>SUM(B9:E9)</f>
        <v>837535</v>
      </c>
    </row>
    <row r="10" spans="1:6" ht="15" customHeight="1">
      <c r="A10" s="234" t="s">
        <v>163</v>
      </c>
      <c r="B10" s="189">
        <f>'[1]Loss Expenses Paid QTD-15'!E28</f>
        <v>6329</v>
      </c>
      <c r="C10" s="189">
        <f>'[1]Loss Expenses Paid QTD-15'!E22</f>
        <v>150044</v>
      </c>
      <c r="D10" s="235">
        <f>'[1]Loss Expenses Paid QTD-15'!E16</f>
        <v>995</v>
      </c>
      <c r="E10" s="153">
        <f>'[1]Loss Expenses Paid QTD-15'!E10</f>
        <v>0</v>
      </c>
      <c r="F10" s="189">
        <f>SUM(B10:E10)</f>
        <v>157368</v>
      </c>
    </row>
    <row r="11" spans="1:6" ht="15" customHeight="1">
      <c r="A11" s="234" t="s">
        <v>164</v>
      </c>
      <c r="B11" s="153">
        <f>'[1]Loss Expenses Paid QTD-15'!E29</f>
        <v>0</v>
      </c>
      <c r="C11" s="153">
        <f>'[1]Loss Expenses Paid QTD-15'!E23</f>
        <v>0</v>
      </c>
      <c r="D11" s="153">
        <f>'[1]Loss Expenses Paid QTD-15'!E17</f>
        <v>0</v>
      </c>
      <c r="E11" s="153">
        <f>'[1]Loss Expenses Paid QTD-15'!E11</f>
        <v>0</v>
      </c>
      <c r="F11" s="153">
        <f>SUM(B11:E11)</f>
        <v>0</v>
      </c>
    </row>
    <row r="12" spans="1:6" ht="15" customHeight="1" thickBot="1">
      <c r="A12" s="236" t="s">
        <v>165</v>
      </c>
      <c r="B12" s="191">
        <f>SUM(B9:B11)</f>
        <v>139161</v>
      </c>
      <c r="C12" s="191">
        <f>SUM(C9:C11)</f>
        <v>824797</v>
      </c>
      <c r="D12" s="98">
        <f>SUM(D9:D11)</f>
        <v>995</v>
      </c>
      <c r="E12" s="98">
        <f>SUM(E9:E11)</f>
        <v>29950</v>
      </c>
      <c r="F12" s="193">
        <f>SUM(F9:F11)</f>
        <v>994903</v>
      </c>
    </row>
    <row r="13" spans="1:6" ht="15" customHeight="1" thickTop="1">
      <c r="A13" s="231"/>
      <c r="B13" s="237"/>
      <c r="C13" s="237"/>
      <c r="D13" s="237"/>
      <c r="E13" s="238"/>
      <c r="F13" s="239"/>
    </row>
    <row r="14" spans="1:6" ht="15" customHeight="1">
      <c r="A14" s="231" t="s">
        <v>189</v>
      </c>
      <c r="B14" s="237"/>
      <c r="C14" s="237"/>
      <c r="D14" s="237"/>
      <c r="E14" s="238"/>
      <c r="F14" s="239"/>
    </row>
    <row r="15" spans="1:6" ht="15" customHeight="1">
      <c r="A15" s="234" t="s">
        <v>190</v>
      </c>
      <c r="B15" s="153">
        <f>'Losses Incurred YTD-10'!B15</f>
        <v>0</v>
      </c>
      <c r="C15" s="189">
        <f>'Losses Incurred YTD-10'!C15</f>
        <v>197000</v>
      </c>
      <c r="D15" s="189">
        <f>'Losses Incurred YTD-10'!D15</f>
        <v>26359</v>
      </c>
      <c r="E15" s="189">
        <f>'Losses Incurred YTD-10'!E15</f>
        <v>20000</v>
      </c>
      <c r="F15" s="189">
        <f>SUM(B15:E15)</f>
        <v>243359</v>
      </c>
    </row>
    <row r="16" spans="1:6" ht="15" customHeight="1">
      <c r="A16" s="234" t="s">
        <v>191</v>
      </c>
      <c r="B16" s="189">
        <f>'Losses Incurred YTD-10'!B16</f>
        <v>23400</v>
      </c>
      <c r="C16" s="189">
        <f>'Losses Incurred YTD-10'!C16</f>
        <v>114467</v>
      </c>
      <c r="D16" s="189">
        <f>'Losses Incurred YTD-10'!D16</f>
        <v>5000</v>
      </c>
      <c r="E16" s="153">
        <f>'Losses Incurred YTD-10'!E16</f>
        <v>0</v>
      </c>
      <c r="F16" s="189">
        <f>SUM(B16:E16)</f>
        <v>142867</v>
      </c>
    </row>
    <row r="17" spans="1:6" ht="15" customHeight="1">
      <c r="A17" s="234" t="s">
        <v>192</v>
      </c>
      <c r="B17" s="153">
        <f>'Losses Incurred YTD-10'!B17</f>
        <v>0</v>
      </c>
      <c r="C17" s="153">
        <f>'Losses Incurred YTD-10'!C17</f>
        <v>0</v>
      </c>
      <c r="D17" s="153">
        <f>'Losses Incurred YTD-10'!D17</f>
        <v>0</v>
      </c>
      <c r="E17" s="153">
        <f>'Losses Incurred YTD-10'!E17</f>
        <v>0</v>
      </c>
      <c r="F17" s="153">
        <f>SUM(B17:E17)</f>
        <v>0</v>
      </c>
    </row>
    <row r="18" spans="1:6" ht="15" customHeight="1" thickBot="1">
      <c r="A18" s="236" t="s">
        <v>165</v>
      </c>
      <c r="B18" s="191">
        <f>SUM(B15:B17)</f>
        <v>23400</v>
      </c>
      <c r="C18" s="191">
        <f>SUM(C15:C17)</f>
        <v>311467</v>
      </c>
      <c r="D18" s="191">
        <f>SUM(D15:D17)</f>
        <v>31359</v>
      </c>
      <c r="E18" s="191">
        <f>SUM(E15:E17)</f>
        <v>20000</v>
      </c>
      <c r="F18" s="193">
        <f>SUM(F15:F17)</f>
        <v>386226</v>
      </c>
    </row>
    <row r="19" spans="1:6" ht="15" customHeight="1" thickTop="1">
      <c r="A19" s="231"/>
      <c r="B19" s="95"/>
      <c r="C19" s="95"/>
      <c r="D19" s="95"/>
      <c r="E19" s="240"/>
      <c r="F19" s="241"/>
    </row>
    <row r="20" spans="1:6" ht="15" customHeight="1">
      <c r="A20" s="231" t="s">
        <v>193</v>
      </c>
      <c r="B20" s="238"/>
      <c r="C20" s="238"/>
      <c r="D20" s="238"/>
      <c r="E20" s="238"/>
      <c r="F20" s="242"/>
    </row>
    <row r="21" spans="1:6" ht="15" customHeight="1">
      <c r="A21" s="234" t="s">
        <v>190</v>
      </c>
      <c r="B21" s="153">
        <f>'Losses Incurred YTD-10'!B21</f>
        <v>0</v>
      </c>
      <c r="C21" s="189">
        <f>'Losses Incurred YTD-10'!C21</f>
        <v>234755</v>
      </c>
      <c r="D21" s="153">
        <f>'Losses Incurred YTD-10'!D21</f>
        <v>0</v>
      </c>
      <c r="E21" s="153">
        <f>'Losses Incurred YTD-10'!E21</f>
        <v>0</v>
      </c>
      <c r="F21" s="189">
        <f>SUM(B21:E21)</f>
        <v>234755</v>
      </c>
    </row>
    <row r="22" spans="1:6" ht="15" customHeight="1">
      <c r="A22" s="234" t="s">
        <v>191</v>
      </c>
      <c r="B22" s="189">
        <f>'Losses Incurred YTD-10'!B22</f>
        <v>121198</v>
      </c>
      <c r="C22" s="189">
        <f>'Losses Incurred YTD-10'!C22</f>
        <v>136404</v>
      </c>
      <c r="D22" s="153">
        <f>'Losses Incurred YTD-10'!D22</f>
        <v>0</v>
      </c>
      <c r="E22" s="153">
        <f>'Losses Incurred YTD-10'!E22</f>
        <v>0</v>
      </c>
      <c r="F22" s="189">
        <f>SUM(B22:E22)</f>
        <v>257602</v>
      </c>
    </row>
    <row r="23" spans="1:6" ht="15" customHeight="1">
      <c r="A23" s="234" t="s">
        <v>192</v>
      </c>
      <c r="B23" s="153">
        <f>'Losses Incurred YTD-10'!B23</f>
        <v>0</v>
      </c>
      <c r="C23" s="153">
        <f>'Losses Incurred YTD-10'!C23</f>
        <v>0</v>
      </c>
      <c r="D23" s="153">
        <f>'Losses Incurred YTD-10'!D23</f>
        <v>0</v>
      </c>
      <c r="E23" s="153">
        <f>'Losses Incurred YTD-10'!E23</f>
        <v>0</v>
      </c>
      <c r="F23" s="153">
        <f>SUM(B23:E23)</f>
        <v>0</v>
      </c>
    </row>
    <row r="24" spans="1:6" ht="15" customHeight="1" thickBot="1">
      <c r="A24" s="236" t="s">
        <v>165</v>
      </c>
      <c r="B24" s="191">
        <f>SUM(B21:B23)</f>
        <v>121198</v>
      </c>
      <c r="C24" s="191">
        <f>SUM(C21:C23)</f>
        <v>371159</v>
      </c>
      <c r="D24" s="192">
        <f>SUM(D21:D23)</f>
        <v>0</v>
      </c>
      <c r="E24" s="192">
        <f>SUM(E21:E23)</f>
        <v>0</v>
      </c>
      <c r="F24" s="193">
        <f>SUM(F21:F23)</f>
        <v>492357</v>
      </c>
    </row>
    <row r="25" spans="1:6" ht="15" customHeight="1" thickTop="1">
      <c r="A25" s="231"/>
      <c r="B25" s="237"/>
      <c r="C25" s="237"/>
      <c r="D25" s="237"/>
      <c r="E25" s="238"/>
      <c r="F25" s="239"/>
    </row>
    <row r="26" spans="1:6" ht="15" customHeight="1">
      <c r="A26" s="231" t="s">
        <v>194</v>
      </c>
      <c r="B26" s="243"/>
      <c r="C26" s="243"/>
      <c r="D26" s="243"/>
      <c r="E26" s="238"/>
      <c r="F26" s="239"/>
    </row>
    <row r="27" spans="1:6" ht="15" customHeight="1">
      <c r="A27" s="231" t="s">
        <v>195</v>
      </c>
      <c r="B27" s="243"/>
      <c r="C27" s="243"/>
      <c r="D27" s="243"/>
      <c r="E27" s="238"/>
      <c r="F27" s="239"/>
    </row>
    <row r="28" spans="1:6" ht="15" customHeight="1">
      <c r="A28" s="234" t="s">
        <v>190</v>
      </c>
      <c r="B28" s="189">
        <v>54728</v>
      </c>
      <c r="C28" s="189">
        <v>933218</v>
      </c>
      <c r="D28" s="189">
        <v>85795</v>
      </c>
      <c r="E28" s="189">
        <v>50000</v>
      </c>
      <c r="F28" s="189">
        <f>SUM(B28:E28)</f>
        <v>1123741</v>
      </c>
    </row>
    <row r="29" spans="1:6" ht="15" customHeight="1">
      <c r="A29" s="234" t="s">
        <v>191</v>
      </c>
      <c r="B29" s="189">
        <v>13682</v>
      </c>
      <c r="C29" s="189">
        <v>79111</v>
      </c>
      <c r="D29" s="153">
        <v>0</v>
      </c>
      <c r="E29" s="153">
        <v>0</v>
      </c>
      <c r="F29" s="189">
        <f>SUM(B29:E29)</f>
        <v>92793</v>
      </c>
    </row>
    <row r="30" spans="1:6" ht="15" customHeight="1">
      <c r="A30" s="234" t="s">
        <v>192</v>
      </c>
      <c r="B30" s="153">
        <v>0</v>
      </c>
      <c r="C30" s="153">
        <v>0</v>
      </c>
      <c r="D30" s="153">
        <v>0</v>
      </c>
      <c r="E30" s="153">
        <v>0</v>
      </c>
      <c r="F30" s="153">
        <f>SUM(B30:E30)</f>
        <v>0</v>
      </c>
    </row>
    <row r="31" spans="1:6" ht="15" customHeight="1" thickBot="1">
      <c r="A31" s="236" t="s">
        <v>165</v>
      </c>
      <c r="B31" s="191">
        <f>SUM(B28:B30)</f>
        <v>68410</v>
      </c>
      <c r="C31" s="191">
        <f>SUM(C28:C30)</f>
        <v>1012329</v>
      </c>
      <c r="D31" s="191">
        <f>SUM(D28:D30)</f>
        <v>85795</v>
      </c>
      <c r="E31" s="191">
        <f>SUM(E28:E30)</f>
        <v>50000</v>
      </c>
      <c r="F31" s="193">
        <f>SUM(F28:F30)</f>
        <v>1216534</v>
      </c>
    </row>
    <row r="32" spans="1:6" s="245" customFormat="1" ht="15" customHeight="1" thickTop="1">
      <c r="A32" s="231"/>
      <c r="B32" s="243"/>
      <c r="C32" s="243"/>
      <c r="D32" s="243"/>
      <c r="E32" s="243"/>
      <c r="F32" s="244"/>
    </row>
    <row r="33" spans="1:6" ht="15" customHeight="1">
      <c r="A33" s="231" t="s">
        <v>196</v>
      </c>
      <c r="B33" s="237"/>
      <c r="C33" s="237"/>
      <c r="D33" s="237"/>
      <c r="E33" s="238"/>
      <c r="F33" s="239"/>
    </row>
    <row r="34" spans="1:6" ht="15" customHeight="1">
      <c r="A34" s="234" t="s">
        <v>190</v>
      </c>
      <c r="B34" s="235">
        <f aca="true" t="shared" si="0" ref="B34:E36">B9+B15+B21-B28</f>
        <v>78104</v>
      </c>
      <c r="C34" s="235">
        <f t="shared" si="0"/>
        <v>173290</v>
      </c>
      <c r="D34" s="235">
        <f t="shared" si="0"/>
        <v>-59436</v>
      </c>
      <c r="E34" s="235">
        <f t="shared" si="0"/>
        <v>-50</v>
      </c>
      <c r="F34" s="235">
        <f>SUM(B34:E34)</f>
        <v>191908</v>
      </c>
    </row>
    <row r="35" spans="1:6" ht="15" customHeight="1">
      <c r="A35" s="234" t="s">
        <v>191</v>
      </c>
      <c r="B35" s="235">
        <f t="shared" si="0"/>
        <v>137245</v>
      </c>
      <c r="C35" s="235">
        <f t="shared" si="0"/>
        <v>321804</v>
      </c>
      <c r="D35" s="235">
        <f t="shared" si="0"/>
        <v>5995</v>
      </c>
      <c r="E35" s="153">
        <f t="shared" si="0"/>
        <v>0</v>
      </c>
      <c r="F35" s="235">
        <f>SUM(B35:E35)</f>
        <v>465044</v>
      </c>
    </row>
    <row r="36" spans="1:6" ht="15" customHeight="1">
      <c r="A36" s="234" t="s">
        <v>192</v>
      </c>
      <c r="B36" s="153">
        <f t="shared" si="0"/>
        <v>0</v>
      </c>
      <c r="C36" s="153">
        <f t="shared" si="0"/>
        <v>0</v>
      </c>
      <c r="D36" s="153">
        <f t="shared" si="0"/>
        <v>0</v>
      </c>
      <c r="E36" s="153">
        <f t="shared" si="0"/>
        <v>0</v>
      </c>
      <c r="F36" s="153">
        <f>SUM(B36:E36)</f>
        <v>0</v>
      </c>
    </row>
    <row r="37" spans="1:6" ht="15" customHeight="1" thickBot="1">
      <c r="A37" s="236" t="s">
        <v>165</v>
      </c>
      <c r="B37" s="246">
        <f>SUM(B34:B36)</f>
        <v>215349</v>
      </c>
      <c r="C37" s="246">
        <f>SUM(C34:C36)</f>
        <v>495094</v>
      </c>
      <c r="D37" s="246">
        <f>SUM(D34:D36)</f>
        <v>-53441</v>
      </c>
      <c r="E37" s="246">
        <f>SUM(E34:E36)</f>
        <v>-50</v>
      </c>
      <c r="F37" s="246">
        <f>SUM(F34:F36)</f>
        <v>656952</v>
      </c>
    </row>
    <row r="38" spans="2:6" ht="15" customHeight="1" thickTop="1">
      <c r="B38" s="242"/>
      <c r="C38" s="242"/>
      <c r="D38" s="242"/>
      <c r="F38" s="248"/>
    </row>
    <row r="39" spans="1:6" s="252" customFormat="1" ht="15" customHeight="1">
      <c r="A39" s="249"/>
      <c r="B39" s="250"/>
      <c r="C39" s="250"/>
      <c r="D39" s="250"/>
      <c r="E39" s="251"/>
      <c r="F39" s="248"/>
    </row>
    <row r="40" spans="2:4" ht="15" customHeight="1">
      <c r="B40" s="232"/>
      <c r="C40" s="232"/>
      <c r="D40" s="232"/>
    </row>
    <row r="41" spans="2:4" ht="15" customHeight="1">
      <c r="B41" s="232"/>
      <c r="C41" s="232"/>
      <c r="D41" s="232"/>
    </row>
    <row r="42" spans="2:4" ht="15" customHeight="1">
      <c r="B42" s="232"/>
      <c r="C42" s="232"/>
      <c r="D42" s="232"/>
    </row>
    <row r="43" spans="1:4" ht="15" customHeight="1">
      <c r="A43" s="224"/>
      <c r="B43" s="232"/>
      <c r="C43" s="232"/>
      <c r="D43" s="232"/>
    </row>
    <row r="44" spans="1:4" ht="15" customHeight="1">
      <c r="A44" s="224"/>
      <c r="B44" s="232"/>
      <c r="C44" s="232"/>
      <c r="D44" s="232"/>
    </row>
    <row r="45" spans="1:4" ht="15" customHeight="1">
      <c r="A45" s="224"/>
      <c r="B45" s="232"/>
      <c r="C45" s="232"/>
      <c r="D45" s="232"/>
    </row>
    <row r="46" spans="1:4" ht="15" customHeight="1">
      <c r="A46" s="224"/>
      <c r="B46" s="232"/>
      <c r="C46" s="232"/>
      <c r="D46" s="232"/>
    </row>
    <row r="47" spans="1:4" ht="15" customHeight="1">
      <c r="A47" s="224"/>
      <c r="B47" s="232"/>
      <c r="C47" s="232"/>
      <c r="D47" s="232"/>
    </row>
    <row r="48" spans="1:4" ht="15" customHeight="1">
      <c r="A48" s="224"/>
      <c r="B48" s="232"/>
      <c r="C48" s="232"/>
      <c r="D48" s="232"/>
    </row>
    <row r="49" spans="1:6" ht="15" customHeight="1">
      <c r="A49" s="224"/>
      <c r="B49" s="232"/>
      <c r="C49" s="232"/>
      <c r="D49" s="232"/>
      <c r="E49" s="32"/>
      <c r="F49" s="32"/>
    </row>
    <row r="50" spans="1:6" ht="15" customHeight="1">
      <c r="A50" s="224"/>
      <c r="B50" s="232"/>
      <c r="C50" s="232"/>
      <c r="D50" s="232"/>
      <c r="E50" s="32"/>
      <c r="F50" s="32"/>
    </row>
    <row r="51" spans="1:6" ht="15" customHeight="1">
      <c r="A51" s="224"/>
      <c r="B51" s="232"/>
      <c r="C51" s="232"/>
      <c r="D51" s="232"/>
      <c r="E51" s="32"/>
      <c r="F51" s="32"/>
    </row>
    <row r="52" spans="1:6" ht="15" customHeight="1">
      <c r="A52" s="224"/>
      <c r="B52" s="232"/>
      <c r="C52" s="232"/>
      <c r="D52" s="232"/>
      <c r="E52" s="32"/>
      <c r="F52" s="32"/>
    </row>
    <row r="53" spans="1:6" ht="15" customHeight="1">
      <c r="A53" s="224"/>
      <c r="B53" s="232"/>
      <c r="C53" s="232"/>
      <c r="D53" s="232"/>
      <c r="E53" s="32"/>
      <c r="F53" s="32"/>
    </row>
    <row r="54" spans="1:6" ht="15" customHeight="1">
      <c r="A54" s="224"/>
      <c r="B54" s="232"/>
      <c r="C54" s="232"/>
      <c r="D54" s="232"/>
      <c r="E54" s="32"/>
      <c r="F54" s="32"/>
    </row>
    <row r="55" spans="1:6" ht="15" customHeight="1">
      <c r="A55" s="224"/>
      <c r="E55" s="32"/>
      <c r="F55" s="32"/>
    </row>
    <row r="56" spans="1:6" ht="15" customHeight="1">
      <c r="A56" s="224"/>
      <c r="E56" s="32"/>
      <c r="F56" s="32"/>
    </row>
    <row r="57" spans="1:6" ht="15" customHeight="1">
      <c r="A57" s="224"/>
      <c r="E57" s="32"/>
      <c r="F57" s="32"/>
    </row>
    <row r="58" spans="1:6" ht="15" customHeight="1">
      <c r="A58" s="224"/>
      <c r="E58" s="32"/>
      <c r="F58" s="32"/>
    </row>
    <row r="59" spans="1:6" ht="15" customHeight="1">
      <c r="A59" s="224"/>
      <c r="E59" s="32"/>
      <c r="F59" s="32"/>
    </row>
    <row r="60" spans="1:6" ht="15" customHeight="1">
      <c r="A60" s="224"/>
      <c r="E60" s="32"/>
      <c r="F60" s="32"/>
    </row>
    <row r="61" spans="1:6" ht="15" customHeight="1">
      <c r="A61" s="224"/>
      <c r="E61" s="32"/>
      <c r="F61" s="32"/>
    </row>
    <row r="62" spans="1:6" ht="15" customHeight="1">
      <c r="A62" s="224"/>
      <c r="E62" s="32"/>
      <c r="F62" s="32"/>
    </row>
    <row r="63" spans="1:6" ht="15" customHeight="1">
      <c r="A63" s="224"/>
      <c r="E63" s="32"/>
      <c r="F63" s="32"/>
    </row>
    <row r="64" spans="1:6" ht="15" customHeight="1">
      <c r="A64" s="224"/>
      <c r="E64" s="32"/>
      <c r="F64" s="32"/>
    </row>
    <row r="65" spans="1:6" ht="15" customHeight="1">
      <c r="A65" s="224"/>
      <c r="B65" s="32"/>
      <c r="C65" s="32"/>
      <c r="D65" s="32"/>
      <c r="E65" s="32"/>
      <c r="F65" s="32"/>
    </row>
    <row r="66" spans="1:6" ht="15" customHeight="1">
      <c r="A66" s="224"/>
      <c r="B66" s="32"/>
      <c r="C66" s="32"/>
      <c r="D66" s="32"/>
      <c r="E66" s="32"/>
      <c r="F66" s="32"/>
    </row>
    <row r="67" spans="1:6" ht="15" customHeight="1">
      <c r="A67" s="224"/>
      <c r="B67" s="32"/>
      <c r="C67" s="32"/>
      <c r="D67" s="32"/>
      <c r="E67" s="32"/>
      <c r="F67" s="32"/>
    </row>
    <row r="68" spans="1:6" ht="15" customHeight="1">
      <c r="A68" s="224"/>
      <c r="B68" s="32"/>
      <c r="C68" s="32"/>
      <c r="D68" s="32"/>
      <c r="E68" s="32"/>
      <c r="F68" s="32"/>
    </row>
    <row r="69" spans="1:6" ht="15" customHeight="1">
      <c r="A69" s="224"/>
      <c r="B69" s="32"/>
      <c r="C69" s="32"/>
      <c r="D69" s="32"/>
      <c r="E69" s="32"/>
      <c r="F69" s="32"/>
    </row>
    <row r="70" spans="1:6" ht="15" customHeight="1">
      <c r="A70" s="224"/>
      <c r="B70" s="32"/>
      <c r="C70" s="32"/>
      <c r="D70" s="32"/>
      <c r="E70" s="32"/>
      <c r="F70" s="32"/>
    </row>
    <row r="71" spans="1:6" ht="15" customHeight="1">
      <c r="A71" s="224"/>
      <c r="B71" s="32"/>
      <c r="C71" s="32"/>
      <c r="D71" s="32"/>
      <c r="E71" s="32"/>
      <c r="F71" s="32"/>
    </row>
    <row r="72" spans="1:6" ht="15" customHeight="1">
      <c r="A72" s="224"/>
      <c r="B72" s="32"/>
      <c r="C72" s="32"/>
      <c r="D72" s="32"/>
      <c r="E72" s="32"/>
      <c r="F72" s="32"/>
    </row>
    <row r="73" spans="1:6" ht="15" customHeight="1">
      <c r="A73" s="224"/>
      <c r="B73" s="32"/>
      <c r="C73" s="32"/>
      <c r="D73" s="32"/>
      <c r="E73" s="32"/>
      <c r="F73" s="32"/>
    </row>
    <row r="74" spans="1:6" ht="15" customHeight="1">
      <c r="A74" s="224"/>
      <c r="B74" s="32"/>
      <c r="C74" s="32"/>
      <c r="D74" s="32"/>
      <c r="E74" s="32"/>
      <c r="F74" s="32"/>
    </row>
  </sheetData>
  <sheetProtection/>
  <mergeCells count="3">
    <mergeCell ref="A1:F1"/>
    <mergeCell ref="A3:F3"/>
    <mergeCell ref="A4:F4"/>
  </mergeCells>
  <printOptions horizontalCentered="1"/>
  <pageMargins left="0.25" right="0.25" top="0.5" bottom="0.5" header="0.25" footer="0.25"/>
  <pageSetup horizontalDpi="600" verticalDpi="600" orientation="landscape" scale="80" r:id="rId1"/>
  <headerFooter alignWithMargins="0">
    <oddFooter>&amp;CPage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Akleema Abrams</dc:creator>
  <cp:keywords/>
  <dc:description/>
  <cp:lastModifiedBy>Akleema Abrams</cp:lastModifiedBy>
  <dcterms:created xsi:type="dcterms:W3CDTF">2021-08-12T14:52:21Z</dcterms:created>
  <dcterms:modified xsi:type="dcterms:W3CDTF">2021-08-12T14:59:11Z</dcterms:modified>
  <cp:category/>
  <cp:version/>
  <cp:contentType/>
  <cp:contentStatus/>
</cp:coreProperties>
</file>